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8810" windowHeight="7575" firstSheet="22" activeTab="32"/>
  </bookViews>
  <sheets>
    <sheet name="Upper Olifants sub-catchments" sheetId="38" r:id="rId1"/>
    <sheet name="Dams" sheetId="6" r:id="rId2"/>
    <sheet name="MU1" sheetId="3" r:id="rId3"/>
    <sheet name="MU2" sheetId="5" r:id="rId4"/>
    <sheet name="MU3" sheetId="7" r:id="rId5"/>
    <sheet name="MU4" sheetId="8" r:id="rId6"/>
    <sheet name="MU 5" sheetId="10" r:id="rId7"/>
    <sheet name="MU 6" sheetId="37" r:id="rId8"/>
    <sheet name="MU 7" sheetId="11" r:id="rId9"/>
    <sheet name="MU 8" sheetId="13" r:id="rId10"/>
    <sheet name="MU 9" sheetId="12" r:id="rId11"/>
    <sheet name="MU 10" sheetId="14" r:id="rId12"/>
    <sheet name="MU 11" sheetId="16" r:id="rId13"/>
    <sheet name="MU 12" sheetId="15" r:id="rId14"/>
    <sheet name="MU 13" sheetId="17" r:id="rId15"/>
    <sheet name="MU 14" sheetId="18" r:id="rId16"/>
    <sheet name="MU 15" sheetId="19" r:id="rId17"/>
    <sheet name="MU 16" sheetId="20" r:id="rId18"/>
    <sheet name="MU 17" sheetId="21" r:id="rId19"/>
    <sheet name="MU 18" sheetId="30" r:id="rId20"/>
    <sheet name="MU 19" sheetId="29" r:id="rId21"/>
    <sheet name="MU 20" sheetId="28" r:id="rId22"/>
    <sheet name="MU 21" sheetId="27" r:id="rId23"/>
    <sheet name="MU 22" sheetId="26" r:id="rId24"/>
    <sheet name="MU 23" sheetId="25" r:id="rId25"/>
    <sheet name="MU 24" sheetId="24" r:id="rId26"/>
    <sheet name="MU 25" sheetId="23" r:id="rId27"/>
    <sheet name="MU 26" sheetId="22" r:id="rId28"/>
    <sheet name="MU 27" sheetId="32" r:id="rId29"/>
    <sheet name="MU 28" sheetId="33" r:id="rId30"/>
    <sheet name="MU 29" sheetId="34" r:id="rId31"/>
    <sheet name="MU 30" sheetId="35" r:id="rId32"/>
    <sheet name="MU 31" sheetId="36" r:id="rId3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3" i="12" l="1"/>
  <c r="AQ15" i="13" l="1"/>
  <c r="X16" i="27" l="1"/>
  <c r="X10" i="27"/>
  <c r="X3" i="27"/>
  <c r="X16" i="28"/>
  <c r="X3" i="28"/>
  <c r="X5" i="27"/>
  <c r="X16" i="30"/>
  <c r="X3" i="30"/>
  <c r="X3" i="21"/>
  <c r="X16" i="21"/>
  <c r="X16" i="18"/>
  <c r="X3" i="18"/>
  <c r="AQ12" i="13"/>
  <c r="AI12" i="11"/>
  <c r="X11" i="36"/>
  <c r="X11" i="33"/>
  <c r="X11" i="22"/>
  <c r="AA11" i="23"/>
  <c r="X11" i="24"/>
  <c r="AJ11" i="25"/>
  <c r="AJ11" i="26"/>
  <c r="X11" i="27"/>
  <c r="X10" i="30"/>
  <c r="X11" i="30"/>
  <c r="X11" i="21"/>
  <c r="AG11" i="20"/>
  <c r="X11" i="19"/>
  <c r="X11" i="18"/>
  <c r="X11" i="15"/>
  <c r="X11" i="16"/>
  <c r="AA10" i="14"/>
  <c r="AA11" i="14"/>
  <c r="AC11" i="12"/>
  <c r="AQ11" i="13"/>
  <c r="AI11" i="11"/>
  <c r="AB11" i="37"/>
  <c r="W11" i="10"/>
  <c r="X11" i="8"/>
  <c r="X11" i="7"/>
  <c r="X11" i="5"/>
  <c r="AA11" i="3"/>
  <c r="X29" i="22" l="1"/>
  <c r="X28" i="22"/>
  <c r="X25" i="22"/>
  <c r="AA29" i="23"/>
  <c r="AA28" i="23"/>
  <c r="AA25" i="23"/>
  <c r="X29" i="27"/>
  <c r="X28" i="27"/>
  <c r="X25" i="27"/>
  <c r="X29" i="15" l="1"/>
  <c r="X28" i="15"/>
  <c r="X25" i="15"/>
  <c r="W25" i="17" l="1"/>
  <c r="W29" i="17"/>
  <c r="W28" i="17"/>
  <c r="W16" i="17"/>
  <c r="X14" i="17"/>
  <c r="W12" i="17"/>
  <c r="W3" i="17"/>
  <c r="W10" i="17"/>
  <c r="W9" i="17"/>
  <c r="W8" i="17"/>
  <c r="W7" i="17"/>
  <c r="W6" i="17"/>
  <c r="W5" i="17"/>
  <c r="W4" i="17"/>
  <c r="AC25" i="12" l="1"/>
  <c r="AC29" i="12"/>
  <c r="AC28" i="12"/>
  <c r="X25" i="8"/>
  <c r="X29" i="8"/>
  <c r="X28" i="8"/>
  <c r="AQ29" i="13"/>
  <c r="AQ28" i="13"/>
  <c r="AQ25" i="13"/>
  <c r="AI29" i="11"/>
  <c r="AI28" i="11"/>
  <c r="AI25" i="11"/>
  <c r="W29" i="10"/>
  <c r="W28" i="10"/>
  <c r="W25" i="10"/>
  <c r="AB28" i="37" l="1"/>
  <c r="AB25" i="37"/>
  <c r="AB29" i="37"/>
  <c r="X16" i="7"/>
  <c r="X29" i="7"/>
  <c r="X28" i="7"/>
  <c r="X25" i="7"/>
  <c r="AB17" i="37" l="1"/>
  <c r="AB16" i="37"/>
  <c r="AB15" i="37"/>
  <c r="AC14" i="37"/>
  <c r="AB14" i="37"/>
  <c r="AB12" i="37"/>
  <c r="AB10" i="37"/>
  <c r="AB9" i="37"/>
  <c r="AB8" i="37"/>
  <c r="AB7" i="37"/>
  <c r="AB6" i="37"/>
  <c r="AB5" i="37"/>
  <c r="AB4" i="37"/>
  <c r="AB3" i="37"/>
  <c r="X29" i="5" l="1"/>
  <c r="X28" i="5"/>
  <c r="X25" i="5"/>
  <c r="X20" i="5" l="1"/>
  <c r="T20" i="5"/>
  <c r="S20" i="5"/>
  <c r="AC10" i="5"/>
  <c r="AB10" i="5"/>
  <c r="AB9" i="5"/>
  <c r="AC9" i="5"/>
  <c r="AB3" i="5"/>
  <c r="AC3" i="5"/>
  <c r="R20" i="5"/>
  <c r="AA10" i="5"/>
  <c r="AA9" i="5"/>
  <c r="AA3" i="5"/>
  <c r="X17" i="33" l="1"/>
  <c r="X16" i="33"/>
  <c r="X15" i="33"/>
  <c r="Y14" i="33"/>
  <c r="X14" i="33"/>
  <c r="X12" i="33"/>
  <c r="X10" i="33"/>
  <c r="X9" i="33"/>
  <c r="X8" i="33"/>
  <c r="X7" i="33"/>
  <c r="X6" i="33"/>
  <c r="X5" i="33"/>
  <c r="X4" i="33"/>
  <c r="X3" i="33"/>
  <c r="X15" i="36" l="1"/>
  <c r="X12" i="36"/>
  <c r="X15" i="22"/>
  <c r="X12" i="22"/>
  <c r="AA15" i="23"/>
  <c r="AA12" i="23"/>
  <c r="X15" i="24"/>
  <c r="X12" i="24"/>
  <c r="AJ15" i="25"/>
  <c r="AJ12" i="25"/>
  <c r="AJ15" i="26"/>
  <c r="AJ12" i="26"/>
  <c r="X15" i="27"/>
  <c r="X12" i="27"/>
  <c r="X12" i="28"/>
  <c r="X15" i="28"/>
  <c r="AA12" i="29"/>
  <c r="AA15" i="29"/>
  <c r="X12" i="30"/>
  <c r="X15" i="30"/>
  <c r="X12" i="21"/>
  <c r="X15" i="21"/>
  <c r="AG15" i="20"/>
  <c r="AG12" i="20"/>
  <c r="X15" i="19"/>
  <c r="X12" i="19"/>
  <c r="X15" i="18"/>
  <c r="X12" i="18"/>
  <c r="X15" i="15"/>
  <c r="X12" i="15"/>
  <c r="X15" i="16"/>
  <c r="X12" i="16"/>
  <c r="AA15" i="14"/>
  <c r="AA12" i="14"/>
  <c r="AC15" i="12"/>
  <c r="AC12" i="12"/>
  <c r="AI15" i="11"/>
  <c r="W15" i="10"/>
  <c r="W12" i="10"/>
  <c r="X15" i="8"/>
  <c r="X12" i="8"/>
  <c r="X15" i="7"/>
  <c r="X12" i="7"/>
  <c r="X15" i="5"/>
  <c r="Y14" i="5"/>
  <c r="X3" i="5"/>
  <c r="X14" i="5"/>
  <c r="X12" i="5"/>
  <c r="AA15" i="3"/>
  <c r="AA12" i="3"/>
  <c r="X14" i="36" l="1"/>
  <c r="Y14" i="36"/>
  <c r="Y14" i="22"/>
  <c r="X14" i="22"/>
  <c r="X16" i="22"/>
  <c r="X3" i="22"/>
  <c r="AB14" i="23"/>
  <c r="AA14" i="23"/>
  <c r="Y14" i="24"/>
  <c r="X14" i="24"/>
  <c r="AK14" i="25"/>
  <c r="AJ14" i="25"/>
  <c r="AK14" i="26"/>
  <c r="AJ14" i="26"/>
  <c r="Y14" i="27"/>
  <c r="X14" i="27"/>
  <c r="Y14" i="28"/>
  <c r="X14" i="28"/>
  <c r="AB14" i="29"/>
  <c r="AA14" i="29"/>
  <c r="X14" i="30"/>
  <c r="Y14" i="30"/>
  <c r="Y14" i="21"/>
  <c r="X14" i="21"/>
  <c r="AH14" i="20"/>
  <c r="AG14" i="20"/>
  <c r="X14" i="16"/>
  <c r="AA14" i="14"/>
  <c r="AD14" i="12"/>
  <c r="AC14" i="12"/>
  <c r="AR14" i="13"/>
  <c r="AQ14" i="13"/>
  <c r="AJ14" i="11"/>
  <c r="AI14" i="11"/>
  <c r="X14" i="10"/>
  <c r="W14" i="10"/>
  <c r="X14" i="8"/>
  <c r="X14" i="7"/>
  <c r="X10" i="5"/>
  <c r="X16" i="5"/>
  <c r="AA14" i="3"/>
  <c r="X14" i="15"/>
  <c r="X14" i="18"/>
  <c r="X14" i="19"/>
  <c r="Y14" i="19"/>
  <c r="Y14" i="18"/>
  <c r="Y14" i="15"/>
  <c r="X10" i="16"/>
  <c r="Y14" i="16"/>
  <c r="AB14" i="14"/>
  <c r="Y14" i="8"/>
  <c r="X10" i="7"/>
  <c r="X3" i="7"/>
  <c r="Y14" i="7"/>
  <c r="AB14" i="3"/>
  <c r="AQ16" i="13" l="1"/>
  <c r="AQ3" i="13"/>
  <c r="X17" i="36" l="1"/>
  <c r="X16" i="36"/>
  <c r="X10" i="36"/>
  <c r="X9" i="36"/>
  <c r="X8" i="36"/>
  <c r="X7" i="36"/>
  <c r="X6" i="36"/>
  <c r="X5" i="36"/>
  <c r="X4" i="36"/>
  <c r="X3" i="36"/>
  <c r="X17" i="22"/>
  <c r="X10" i="22"/>
  <c r="X9" i="22"/>
  <c r="X8" i="22"/>
  <c r="X7" i="22"/>
  <c r="X6" i="22"/>
  <c r="X5" i="22"/>
  <c r="X4" i="22"/>
  <c r="AA17" i="23"/>
  <c r="AA16" i="23"/>
  <c r="AA10" i="23"/>
  <c r="AA9" i="23"/>
  <c r="AA8" i="23"/>
  <c r="AA7" i="23"/>
  <c r="AA6" i="23"/>
  <c r="AA5" i="23"/>
  <c r="AA4" i="23"/>
  <c r="AA3" i="23"/>
  <c r="X17" i="24"/>
  <c r="X16" i="24"/>
  <c r="X10" i="24"/>
  <c r="X9" i="24"/>
  <c r="X8" i="24"/>
  <c r="X7" i="24"/>
  <c r="X6" i="24"/>
  <c r="X5" i="24"/>
  <c r="X4" i="24"/>
  <c r="X3" i="24"/>
  <c r="AJ17" i="25"/>
  <c r="AJ16" i="25"/>
  <c r="AJ10" i="25"/>
  <c r="AJ9" i="25"/>
  <c r="AJ8" i="25"/>
  <c r="AJ7" i="25"/>
  <c r="AJ6" i="25"/>
  <c r="AJ5" i="25"/>
  <c r="AJ4" i="25"/>
  <c r="AJ3" i="25"/>
  <c r="AJ17" i="26"/>
  <c r="AJ16" i="26"/>
  <c r="AJ10" i="26"/>
  <c r="AJ9" i="26"/>
  <c r="AJ8" i="26"/>
  <c r="AJ7" i="26"/>
  <c r="AJ6" i="26"/>
  <c r="AJ5" i="26"/>
  <c r="AJ4" i="26"/>
  <c r="AJ3" i="26"/>
  <c r="X17" i="27"/>
  <c r="X9" i="27"/>
  <c r="X8" i="27"/>
  <c r="X7" i="27"/>
  <c r="X4" i="27"/>
  <c r="X17" i="28"/>
  <c r="X10" i="28"/>
  <c r="X9" i="28"/>
  <c r="X8" i="28"/>
  <c r="X7" i="28"/>
  <c r="X6" i="28"/>
  <c r="X5" i="28"/>
  <c r="X4" i="28"/>
  <c r="AA17" i="29"/>
  <c r="AA16" i="29"/>
  <c r="AA6" i="29"/>
  <c r="X17" i="30"/>
  <c r="X9" i="30"/>
  <c r="X8" i="30"/>
  <c r="X7" i="30"/>
  <c r="X6" i="30"/>
  <c r="X5" i="30"/>
  <c r="X4" i="30"/>
  <c r="X17" i="21"/>
  <c r="X10" i="21"/>
  <c r="X9" i="21"/>
  <c r="X8" i="21"/>
  <c r="X7" i="21"/>
  <c r="X6" i="21"/>
  <c r="X5" i="21"/>
  <c r="X4" i="21"/>
  <c r="AG17" i="20"/>
  <c r="AG16" i="20"/>
  <c r="AG10" i="20"/>
  <c r="AG9" i="20"/>
  <c r="AG8" i="20"/>
  <c r="AG7" i="20"/>
  <c r="AG6" i="20"/>
  <c r="AG5" i="20"/>
  <c r="AG4" i="20"/>
  <c r="AG3" i="20"/>
  <c r="X17" i="19"/>
  <c r="X16" i="19"/>
  <c r="X10" i="19"/>
  <c r="X9" i="19"/>
  <c r="X8" i="19"/>
  <c r="X7" i="19"/>
  <c r="X6" i="19"/>
  <c r="X5" i="19"/>
  <c r="X4" i="19"/>
  <c r="X3" i="19"/>
  <c r="X17" i="18"/>
  <c r="X10" i="18"/>
  <c r="X9" i="18"/>
  <c r="X8" i="18"/>
  <c r="X7" i="18"/>
  <c r="X6" i="18"/>
  <c r="X5" i="18"/>
  <c r="X4" i="18"/>
  <c r="X17" i="15"/>
  <c r="X16" i="15"/>
  <c r="X10" i="15"/>
  <c r="X9" i="15"/>
  <c r="X8" i="15"/>
  <c r="X7" i="15"/>
  <c r="X6" i="15"/>
  <c r="X5" i="15"/>
  <c r="X4" i="15"/>
  <c r="X3" i="15"/>
  <c r="X17" i="16"/>
  <c r="X16" i="16"/>
  <c r="X9" i="16"/>
  <c r="X8" i="16"/>
  <c r="X7" i="16"/>
  <c r="X6" i="16"/>
  <c r="X5" i="16"/>
  <c r="X4" i="16"/>
  <c r="X3" i="16"/>
  <c r="AA17" i="14"/>
  <c r="AA16" i="14"/>
  <c r="AA9" i="14"/>
  <c r="AA8" i="14"/>
  <c r="AA7" i="14"/>
  <c r="AA6" i="14"/>
  <c r="AA5" i="14"/>
  <c r="AA4" i="14"/>
  <c r="AA3" i="14"/>
  <c r="AC17" i="12"/>
  <c r="AC16" i="12"/>
  <c r="AC10" i="12"/>
  <c r="AC9" i="12"/>
  <c r="AC8" i="12"/>
  <c r="AC7" i="12"/>
  <c r="AC6" i="12"/>
  <c r="AC5" i="12"/>
  <c r="AC4" i="12"/>
  <c r="AQ17" i="13"/>
  <c r="AQ10" i="13"/>
  <c r="AQ9" i="13"/>
  <c r="AQ8" i="13"/>
  <c r="AQ7" i="13"/>
  <c r="AQ6" i="13"/>
  <c r="AQ5" i="13"/>
  <c r="AQ4" i="13"/>
  <c r="AI17" i="11"/>
  <c r="AI16" i="11"/>
  <c r="AI10" i="11"/>
  <c r="AI9" i="11"/>
  <c r="AI8" i="11"/>
  <c r="AI7" i="11"/>
  <c r="AI6" i="11"/>
  <c r="AI5" i="11"/>
  <c r="AI4" i="11"/>
  <c r="AI3" i="11"/>
  <c r="W17" i="10"/>
  <c r="W16" i="10"/>
  <c r="W10" i="10"/>
  <c r="W9" i="10"/>
  <c r="W8" i="10"/>
  <c r="W7" i="10"/>
  <c r="W6" i="10"/>
  <c r="W5" i="10"/>
  <c r="W4" i="10"/>
  <c r="W3" i="10"/>
  <c r="X17" i="8"/>
  <c r="X16" i="8"/>
  <c r="X10" i="8"/>
  <c r="X9" i="8"/>
  <c r="X8" i="8"/>
  <c r="X7" i="8"/>
  <c r="X6" i="8"/>
  <c r="X5" i="8"/>
  <c r="X4" i="8"/>
  <c r="X3" i="8"/>
  <c r="X17" i="7"/>
  <c r="X9" i="7"/>
  <c r="X8" i="7"/>
  <c r="X7" i="7"/>
  <c r="X6" i="7"/>
  <c r="X5" i="7"/>
  <c r="X4" i="7"/>
  <c r="X17" i="5"/>
  <c r="X9" i="5"/>
  <c r="X8" i="5"/>
  <c r="X7" i="5"/>
  <c r="X6" i="5"/>
  <c r="X5" i="5"/>
  <c r="X4" i="5"/>
  <c r="AA3" i="3"/>
  <c r="AA17" i="3" l="1"/>
  <c r="AA16" i="3"/>
  <c r="AA10" i="3"/>
  <c r="AA9" i="3"/>
  <c r="AA8" i="3"/>
  <c r="AA7" i="3"/>
  <c r="AA6" i="3"/>
  <c r="AA5" i="3"/>
  <c r="AA4" i="3"/>
</calcChain>
</file>

<file path=xl/comments1.xml><?xml version="1.0" encoding="utf-8"?>
<comments xmlns="http://schemas.openxmlformats.org/spreadsheetml/2006/main">
  <authors>
    <author>Boyd, Lee</author>
  </authors>
  <commentList>
    <comment ref="AA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0.xml><?xml version="1.0" encoding="utf-8"?>
<comments xmlns="http://schemas.openxmlformats.org/spreadsheetml/2006/main">
  <authors>
    <author>Boyd, Lee</author>
  </authors>
  <commentList>
    <comment ref="AA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1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  <comment ref="S15" authorId="0">
      <text>
        <r>
          <rPr>
            <sz val="8"/>
            <color indexed="81"/>
            <rFont val="Tahoma"/>
            <family val="2"/>
          </rPr>
          <t>very limited data set, so more monitoring needed toget a better understanding, have therefore kept limit low</t>
        </r>
      </text>
    </comment>
  </commentList>
</comments>
</file>

<file path=xl/comments12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3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4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5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6.xml><?xml version="1.0" encoding="utf-8"?>
<comments xmlns="http://schemas.openxmlformats.org/spreadsheetml/2006/main">
  <authors>
    <author>Boyd, Lee</author>
  </authors>
  <commentList>
    <comment ref="AG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7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8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19.xml><?xml version="1.0" encoding="utf-8"?>
<comments xmlns="http://schemas.openxmlformats.org/spreadsheetml/2006/main">
  <authors>
    <author>Boyd, Lee</author>
  </authors>
  <commentList>
    <comment ref="AA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0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1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2.xml><?xml version="1.0" encoding="utf-8"?>
<comments xmlns="http://schemas.openxmlformats.org/spreadsheetml/2006/main">
  <authors>
    <author>Boyd, Lee</author>
  </authors>
  <commentList>
    <comment ref="AJ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3.xml><?xml version="1.0" encoding="utf-8"?>
<comments xmlns="http://schemas.openxmlformats.org/spreadsheetml/2006/main">
  <authors>
    <author>Boyd, Lee</author>
  </authors>
  <commentList>
    <comment ref="AJ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4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5.xml><?xml version="1.0" encoding="utf-8"?>
<comments xmlns="http://schemas.openxmlformats.org/spreadsheetml/2006/main">
  <authors>
    <author>Boyd, Lee</author>
  </authors>
  <commentList>
    <comment ref="AA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6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7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8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29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0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31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4.xml><?xml version="1.0" encoding="utf-8"?>
<comments xmlns="http://schemas.openxmlformats.org/spreadsheetml/2006/main">
  <authors>
    <author>Boyd, Lee</author>
  </authors>
  <commentList>
    <comment ref="X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5.xml><?xml version="1.0" encoding="utf-8"?>
<comments xmlns="http://schemas.openxmlformats.org/spreadsheetml/2006/main">
  <authors>
    <author>Boyd, Lee</author>
  </authors>
  <commentList>
    <comment ref="W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6.xml><?xml version="1.0" encoding="utf-8"?>
<comments xmlns="http://schemas.openxmlformats.org/spreadsheetml/2006/main">
  <authors>
    <author>Boyd, Lee</author>
  </authors>
  <commentList>
    <comment ref="AB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7.xml><?xml version="1.0" encoding="utf-8"?>
<comments xmlns="http://schemas.openxmlformats.org/spreadsheetml/2006/main">
  <authors>
    <author>Boyd, Lee</author>
  </authors>
  <commentList>
    <comment ref="AI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8.xml><?xml version="1.0" encoding="utf-8"?>
<comments xmlns="http://schemas.openxmlformats.org/spreadsheetml/2006/main">
  <authors>
    <author>Boyd, Lee</author>
  </authors>
  <commentList>
    <comment ref="AQ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comments9.xml><?xml version="1.0" encoding="utf-8"?>
<comments xmlns="http://schemas.openxmlformats.org/spreadsheetml/2006/main">
  <authors>
    <author>Boyd, Lee</author>
  </authors>
  <commentList>
    <comment ref="AC11" authorId="0">
      <text>
        <r>
          <rPr>
            <sz val="9"/>
            <color indexed="81"/>
            <rFont val="Tahoma"/>
            <family val="2"/>
          </rPr>
          <t>WMS data is for NH4 not NH3, therefore an acceptable limit of 0,15 as proposed in the DWA, 2011 status assessmert report is used as compliance value</t>
        </r>
      </text>
    </comment>
  </commentList>
</comments>
</file>

<file path=xl/sharedStrings.xml><?xml version="1.0" encoding="utf-8"?>
<sst xmlns="http://schemas.openxmlformats.org/spreadsheetml/2006/main" count="4896" uniqueCount="175">
  <si>
    <t>Variable</t>
  </si>
  <si>
    <t>Upstream: B11 90420</t>
  </si>
  <si>
    <t>Downstream: B11 90411</t>
  </si>
  <si>
    <t>Units</t>
  </si>
  <si>
    <t>Aquatic</t>
  </si>
  <si>
    <t>Domestic</t>
  </si>
  <si>
    <t>Irrigation</t>
  </si>
  <si>
    <t>Livestock Watering</t>
  </si>
  <si>
    <t>Recreational Use</t>
  </si>
  <si>
    <t>TWQR</t>
  </si>
  <si>
    <t>CEV</t>
  </si>
  <si>
    <t>AEV</t>
  </si>
  <si>
    <r>
      <t>A</t>
    </r>
    <r>
      <rPr>
        <b/>
        <vertAlign val="superscript"/>
        <sz val="8"/>
        <rFont val="Arial"/>
        <family val="2"/>
      </rPr>
      <t>#</t>
    </r>
  </si>
  <si>
    <r>
      <t>T</t>
    </r>
    <r>
      <rPr>
        <b/>
        <vertAlign val="superscript"/>
        <sz val="8"/>
        <rFont val="Arial"/>
        <family val="2"/>
      </rPr>
      <t>#</t>
    </r>
  </si>
  <si>
    <r>
      <t>U</t>
    </r>
    <r>
      <rPr>
        <b/>
        <vertAlign val="superscript"/>
        <sz val="8"/>
        <rFont val="Arial"/>
        <family val="2"/>
      </rPr>
      <t>#</t>
    </r>
  </si>
  <si>
    <t>mg/l chl a</t>
  </si>
  <si>
    <t>0 - 15</t>
  </si>
  <si>
    <t>Aluminium</t>
  </si>
  <si>
    <r>
      <t>0.02</t>
    </r>
    <r>
      <rPr>
        <vertAlign val="superscript"/>
        <sz val="8"/>
        <rFont val="Arial"/>
        <family val="2"/>
      </rPr>
      <t>*</t>
    </r>
  </si>
  <si>
    <r>
      <t>0.15</t>
    </r>
    <r>
      <rPr>
        <vertAlign val="superscript"/>
        <sz val="8"/>
        <rFont val="Arial"/>
        <family val="2"/>
      </rPr>
      <t>*</t>
    </r>
  </si>
  <si>
    <t>&gt; 0.5</t>
  </si>
  <si>
    <t>≤ 0.007</t>
  </si>
  <si>
    <t>&gt; 10</t>
  </si>
  <si>
    <t>≤ 0.1</t>
  </si>
  <si>
    <t>Boron</t>
  </si>
  <si>
    <t>≤ 0.5</t>
  </si>
  <si>
    <t>&gt; 80</t>
  </si>
  <si>
    <t>≤ 1000</t>
  </si>
  <si>
    <t>&gt; 600</t>
  </si>
  <si>
    <t>≤ 100</t>
  </si>
  <si>
    <t>Chromium (VI)</t>
  </si>
  <si>
    <t>0-1</t>
  </si>
  <si>
    <t>Dissolved Oxygen</t>
  </si>
  <si>
    <t>&gt; 20</t>
  </si>
  <si>
    <t>Electrical Conductivity</t>
  </si>
  <si>
    <t>mS/m</t>
  </si>
  <si>
    <t>Escherichia coli</t>
  </si>
  <si>
    <t>0 - 130</t>
  </si>
  <si>
    <t>≤ 1</t>
  </si>
  <si>
    <t>0 - 200</t>
  </si>
  <si>
    <t>≤ 0.75</t>
  </si>
  <si>
    <t>&gt; 1.5</t>
  </si>
  <si>
    <t>≤ 2</t>
  </si>
  <si>
    <t>&gt; 100</t>
  </si>
  <si>
    <t>Iron</t>
  </si>
  <si>
    <t>&gt; 1.0</t>
  </si>
  <si>
    <t>≤ 5</t>
  </si>
  <si>
    <t>0 -10</t>
  </si>
  <si>
    <t>&gt; 70</t>
  </si>
  <si>
    <t>Manganese</t>
  </si>
  <si>
    <t>≤ 0.02</t>
  </si>
  <si>
    <t>Nitrate</t>
  </si>
  <si>
    <t>0 - 100</t>
  </si>
  <si>
    <t>pH</t>
  </si>
  <si>
    <t>variation of 0.5 or by 5% from background values allowed</t>
  </si>
  <si>
    <t>6-9</t>
  </si>
  <si>
    <t>7-8</t>
  </si>
  <si>
    <t>6.5-8</t>
  </si>
  <si>
    <t>5-10</t>
  </si>
  <si>
    <t>6.5-8.4</t>
  </si>
  <si>
    <t>6.5-8.5</t>
  </si>
  <si>
    <t>&lt; 0.005</t>
  </si>
  <si>
    <t>&gt; 0.025</t>
  </si>
  <si>
    <t>&lt; 50</t>
  </si>
  <si>
    <t>&gt; 400</t>
  </si>
  <si>
    <t>≤ 70</t>
  </si>
  <si>
    <t>0 - 2000</t>
  </si>
  <si>
    <t>SAR</t>
  </si>
  <si>
    <t>0 - 1000</t>
  </si>
  <si>
    <t>Suspended Solids</t>
  </si>
  <si>
    <t>quality affected</t>
  </si>
  <si>
    <t>Total Dissolved Solids</t>
  </si>
  <si>
    <t>Industry</t>
  </si>
  <si>
    <t>Calcium (dissolved)</t>
  </si>
  <si>
    <t>Chloride (dissolved)</t>
  </si>
  <si>
    <t>Fluoride (dissolved)</t>
  </si>
  <si>
    <t>Potassium (dissolved)</t>
  </si>
  <si>
    <t>Magnesium (dissolved)</t>
  </si>
  <si>
    <t>Sodium (dissolved)</t>
  </si>
  <si>
    <t>Total Phosphorus</t>
  </si>
  <si>
    <t>Ortho-phosphate</t>
  </si>
  <si>
    <t>Sulphate (dissolved)</t>
  </si>
  <si>
    <t xml:space="preserve">Total Alkalinity </t>
  </si>
  <si>
    <t>mg/L</t>
  </si>
  <si>
    <t>Proposed WQPL</t>
  </si>
  <si>
    <t>Current RWQO</t>
  </si>
  <si>
    <t>Ammonia (unionised)</t>
  </si>
  <si>
    <t>Dissolved Organic Carbon</t>
  </si>
  <si>
    <t>Chlorophyll a</t>
  </si>
  <si>
    <t># per 100mL</t>
  </si>
  <si>
    <r>
      <t>meq</t>
    </r>
    <r>
      <rPr>
        <b/>
        <vertAlign val="superscript"/>
        <sz val="8"/>
        <color theme="1"/>
        <rFont val="Arial"/>
        <family val="2"/>
      </rPr>
      <t>0.5</t>
    </r>
  </si>
  <si>
    <t>Faecal coliforms</t>
  </si>
  <si>
    <t>variation of 10% from background conc. Allowed</t>
  </si>
  <si>
    <t>70 % sat</t>
  </si>
  <si>
    <t>No monitoring points</t>
  </si>
  <si>
    <t>90430 (B1H32)</t>
  </si>
  <si>
    <t>90441 (B2H14)</t>
  </si>
  <si>
    <t>90438 (B2H8)</t>
  </si>
  <si>
    <t>90437 (B2H7)</t>
  </si>
  <si>
    <t>90436 (B2H6)</t>
  </si>
  <si>
    <t>90434 (B2H4)</t>
  </si>
  <si>
    <t>90433 (B2H3)</t>
  </si>
  <si>
    <t>90442 (B2H15)</t>
  </si>
  <si>
    <t>188223 (B2H16)</t>
  </si>
  <si>
    <t>90407 (B1H2)</t>
  </si>
  <si>
    <t>no monitoring points</t>
  </si>
  <si>
    <t>90418 (B1H20)</t>
  </si>
  <si>
    <t>90417 (B1H19)</t>
  </si>
  <si>
    <t>90415 (B1H17)</t>
  </si>
  <si>
    <t>90416 (B1H18)</t>
  </si>
  <si>
    <t>90412 (B1H10)</t>
  </si>
  <si>
    <t>90421 (B1H12)</t>
  </si>
  <si>
    <t>6.5 - 8.4</t>
  </si>
  <si>
    <t xml:space="preserve">NOTE: AS there are no monitoring points WQ data from upstream MU 31 has been used </t>
  </si>
  <si>
    <t>Domestic; irrigation</t>
  </si>
  <si>
    <t>Witbank Dam</t>
  </si>
  <si>
    <t>Current RWQOs</t>
  </si>
  <si>
    <t>Rietspruit Dam</t>
  </si>
  <si>
    <t>no data in the dam so have used data from upstream momitoring point in MU2</t>
  </si>
  <si>
    <t>Middelburg Dam</t>
  </si>
  <si>
    <t>Compliance against accetable limit for domestic; irrigation or aquatic guideline</t>
  </si>
  <si>
    <t>Irrigation; drinking</t>
  </si>
  <si>
    <t>domestic (acceptable based on SANS 241: 2015)</t>
  </si>
  <si>
    <t>Recreational</t>
  </si>
  <si>
    <r>
      <t>≤ 0.01</t>
    </r>
    <r>
      <rPr>
        <vertAlign val="superscript"/>
        <sz val="8"/>
        <rFont val="Arial"/>
        <family val="2"/>
      </rPr>
      <t>*</t>
    </r>
  </si>
  <si>
    <t>MU1</t>
  </si>
  <si>
    <t>MU2</t>
  </si>
  <si>
    <t>MU3</t>
  </si>
  <si>
    <t>MU4</t>
  </si>
  <si>
    <t>MU5</t>
  </si>
  <si>
    <t>MU6</t>
  </si>
  <si>
    <t>MU7</t>
  </si>
  <si>
    <t>MU8</t>
  </si>
  <si>
    <t>MU9</t>
  </si>
  <si>
    <t>MU10</t>
  </si>
  <si>
    <t>MU11</t>
  </si>
  <si>
    <t>MU12</t>
  </si>
  <si>
    <t>MU13</t>
  </si>
  <si>
    <t>MU14</t>
  </si>
  <si>
    <t>MU15</t>
  </si>
  <si>
    <t>MU16</t>
  </si>
  <si>
    <t>MU17</t>
  </si>
  <si>
    <t>MU18</t>
  </si>
  <si>
    <t>MU19</t>
  </si>
  <si>
    <t>MU20</t>
  </si>
  <si>
    <t>MU21</t>
  </si>
  <si>
    <t>MU22</t>
  </si>
  <si>
    <t>MU 23</t>
  </si>
  <si>
    <t>MU24</t>
  </si>
  <si>
    <t>MU 25</t>
  </si>
  <si>
    <t>MU26</t>
  </si>
  <si>
    <t>MU27</t>
  </si>
  <si>
    <t>MU28</t>
  </si>
  <si>
    <t>MU 29</t>
  </si>
  <si>
    <t>Mu 30</t>
  </si>
  <si>
    <t>MU 31</t>
  </si>
  <si>
    <t>Irrigation; domestic tolerable</t>
  </si>
  <si>
    <t>Loskop Dam - 90455</t>
  </si>
  <si>
    <t>188536 (top of MU)</t>
  </si>
  <si>
    <t>90410 (B1H5)</t>
  </si>
  <si>
    <t>A</t>
  </si>
  <si>
    <t>Orthophosphate as P</t>
  </si>
  <si>
    <t>meq/L</t>
  </si>
  <si>
    <t>Controlled release data for period 2006 to January 2013</t>
  </si>
  <si>
    <r>
      <rPr>
        <b/>
        <sz val="8"/>
        <color theme="1"/>
        <rFont val="Calibri"/>
        <family val="2"/>
      </rPr>
      <t>µ</t>
    </r>
    <r>
      <rPr>
        <b/>
        <sz val="8"/>
        <color theme="1"/>
        <rFont val="Arial"/>
        <family val="2"/>
      </rPr>
      <t>g/L</t>
    </r>
  </si>
  <si>
    <t>µg/L chl a</t>
  </si>
  <si>
    <r>
      <rPr>
        <b/>
        <sz val="8"/>
        <rFont val="Calibri"/>
        <family val="2"/>
      </rPr>
      <t>µ</t>
    </r>
    <r>
      <rPr>
        <b/>
        <sz val="8"/>
        <rFont val="Arial"/>
        <family val="2"/>
      </rPr>
      <t>g/l chl a</t>
    </r>
  </si>
  <si>
    <t>0-1000</t>
  </si>
  <si>
    <t>Controlled release data for period 2006 to January 2013 - most up to date data available for this MU</t>
  </si>
  <si>
    <t xml:space="preserve">NOTE: As there are no monitoring points in this MU, data from MU28, 18 and 25 were used </t>
  </si>
  <si>
    <t xml:space="preserve">NOTE: As there are no monitoring points in this MU, except for the points in Loskop Dam, data from MU28, 18 and 25 were used </t>
  </si>
  <si>
    <t>6.5-8.6</t>
  </si>
  <si>
    <t>0.25 </t>
  </si>
  <si>
    <t> 0.25</t>
  </si>
  <si>
    <t>6.5*-8.4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</si>
</sst>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8"/>
      <color rgb="FF0070C0"/>
      <name val="Calibri"/>
      <family val="2"/>
      <scheme val="minor"/>
    </font>
    <font>
      <sz val="8"/>
      <color rgb="FF000000"/>
      <name val="Arial"/>
      <family val="2"/>
    </font>
    <font>
      <sz val="8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8"/>
      <color theme="1"/>
      <name val="Arial"/>
      <family val="2"/>
    </font>
    <font>
      <b/>
      <i/>
      <sz val="8"/>
      <color theme="1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color rgb="FF0070C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8"/>
      <name val="Arial"/>
      <family val="2"/>
    </font>
    <font>
      <sz val="8"/>
      <color theme="8"/>
      <name val="Arial"/>
      <family val="2"/>
    </font>
    <font>
      <sz val="11"/>
      <color theme="8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b/>
      <sz val="8"/>
      <color theme="1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1"/>
      <name val="Tahoma"/>
      <family val="2"/>
    </font>
    <font>
      <sz val="9"/>
      <name val="Calibri"/>
      <family val="2"/>
      <scheme val="minor"/>
    </font>
    <font>
      <sz val="8"/>
      <color theme="4" tint="-0.249977111117893"/>
      <name val="Arial"/>
      <family val="2"/>
    </font>
    <font>
      <sz val="9"/>
      <color theme="4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2">
    <xf numFmtId="0" fontId="0" fillId="0" borderId="0"/>
    <xf numFmtId="0" fontId="2" fillId="0" borderId="0"/>
  </cellStyleXfs>
  <cellXfs count="304"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1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Alignment="1">
      <alignment horizontal="left" indent="1"/>
    </xf>
    <xf numFmtId="0" fontId="4" fillId="0" borderId="2" xfId="0" applyNumberFormat="1" applyFont="1" applyFill="1" applyBorder="1" applyAlignment="1">
      <alignment horizontal="center"/>
    </xf>
    <xf numFmtId="0" fontId="9" fillId="0" borderId="2" xfId="0" applyFont="1" applyBorder="1" applyAlignment="1">
      <alignment horizontal="left" indent="1"/>
    </xf>
    <xf numFmtId="0" fontId="10" fillId="0" borderId="2" xfId="0" applyFont="1" applyBorder="1" applyAlignment="1">
      <alignment horizontal="left" vertical="center" indent="1"/>
    </xf>
    <xf numFmtId="9" fontId="7" fillId="0" borderId="2" xfId="0" applyNumberFormat="1" applyFont="1" applyBorder="1" applyAlignment="1">
      <alignment horizontal="center" vertical="center"/>
    </xf>
    <xf numFmtId="9" fontId="1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7" fillId="0" borderId="2" xfId="0" applyFont="1" applyBorder="1"/>
    <xf numFmtId="0" fontId="7" fillId="0" borderId="2" xfId="0" applyFont="1" applyBorder="1" applyAlignment="1">
      <alignment vertical="center"/>
    </xf>
    <xf numFmtId="0" fontId="8" fillId="0" borderId="0" xfId="0" applyFont="1" applyAlignment="1">
      <alignment horizontal="left" indent="1"/>
    </xf>
    <xf numFmtId="0" fontId="8" fillId="0" borderId="2" xfId="0" applyFont="1" applyBorder="1" applyAlignment="1">
      <alignment horizontal="left" indent="1"/>
    </xf>
    <xf numFmtId="0" fontId="7" fillId="0" borderId="2" xfId="0" applyFont="1" applyFill="1" applyBorder="1"/>
    <xf numFmtId="0" fontId="16" fillId="0" borderId="2" xfId="0" applyFont="1" applyBorder="1" applyAlignment="1">
      <alignment horizontal="left" indent="1"/>
    </xf>
    <xf numFmtId="0" fontId="3" fillId="0" borderId="2" xfId="0" applyNumberFormat="1" applyFont="1" applyBorder="1" applyAlignment="1">
      <alignment horizontal="left" indent="1"/>
    </xf>
    <xf numFmtId="0" fontId="18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9" fontId="1" fillId="0" borderId="2" xfId="0" applyNumberFormat="1" applyFont="1" applyBorder="1" applyAlignment="1">
      <alignment horizontal="right" vertical="center"/>
    </xf>
    <xf numFmtId="0" fontId="0" fillId="0" borderId="1" xfId="0" applyBorder="1"/>
    <xf numFmtId="2" fontId="1" fillId="0" borderId="2" xfId="0" applyNumberFormat="1" applyFont="1" applyBorder="1" applyAlignment="1">
      <alignment horizontal="right" vertical="center"/>
    </xf>
    <xf numFmtId="2" fontId="1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 indent="1"/>
    </xf>
    <xf numFmtId="0" fontId="1" fillId="0" borderId="0" xfId="0" applyFont="1" applyAlignment="1">
      <alignment horizontal="right" vertical="center"/>
    </xf>
    <xf numFmtId="2" fontId="20" fillId="0" borderId="2" xfId="0" applyNumberFormat="1" applyFont="1" applyBorder="1" applyAlignment="1">
      <alignment horizontal="right" vertical="center"/>
    </xf>
    <xf numFmtId="2" fontId="20" fillId="0" borderId="2" xfId="0" applyNumberFormat="1" applyFont="1" applyBorder="1" applyAlignment="1">
      <alignment horizontal="center" vertical="center"/>
    </xf>
    <xf numFmtId="9" fontId="20" fillId="0" borderId="9" xfId="0" applyNumberFormat="1" applyFont="1" applyBorder="1" applyAlignment="1">
      <alignment horizontal="center" vertical="center"/>
    </xf>
    <xf numFmtId="9" fontId="19" fillId="0" borderId="9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9" fontId="12" fillId="0" borderId="2" xfId="0" applyNumberFormat="1" applyFont="1" applyBorder="1" applyAlignment="1">
      <alignment horizontal="right" vertical="center"/>
    </xf>
    <xf numFmtId="2" fontId="12" fillId="0" borderId="2" xfId="0" applyNumberFormat="1" applyFont="1" applyBorder="1" applyAlignment="1">
      <alignment horizontal="right"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9" fontId="12" fillId="0" borderId="9" xfId="0" applyNumberFormat="1" applyFont="1" applyBorder="1" applyAlignment="1">
      <alignment horizontal="center" vertical="center"/>
    </xf>
    <xf numFmtId="9" fontId="7" fillId="0" borderId="9" xfId="0" applyNumberFormat="1" applyFont="1" applyBorder="1" applyAlignment="1">
      <alignment horizontal="center" vertical="center"/>
    </xf>
    <xf numFmtId="0" fontId="4" fillId="0" borderId="2" xfId="0" applyFont="1" applyBorder="1"/>
    <xf numFmtId="9" fontId="12" fillId="0" borderId="9" xfId="0" applyNumberFormat="1" applyFont="1" applyBorder="1" applyAlignment="1">
      <alignment horizontal="right" vertical="center"/>
    </xf>
    <xf numFmtId="0" fontId="7" fillId="0" borderId="1" xfId="0" applyFont="1" applyBorder="1"/>
    <xf numFmtId="0" fontId="7" fillId="0" borderId="0" xfId="0" applyFont="1" applyBorder="1"/>
    <xf numFmtId="0" fontId="7" fillId="0" borderId="0" xfId="0" applyFont="1"/>
    <xf numFmtId="2" fontId="12" fillId="0" borderId="2" xfId="0" applyNumberFormat="1" applyFont="1" applyBorder="1" applyAlignment="1">
      <alignment horizontal="right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2" fontId="12" fillId="0" borderId="2" xfId="0" applyNumberFormat="1" applyFont="1" applyFill="1" applyBorder="1" applyAlignment="1">
      <alignment horizontal="right" vertical="center"/>
    </xf>
    <xf numFmtId="9" fontId="12" fillId="0" borderId="9" xfId="0" applyNumberFormat="1" applyFont="1" applyFill="1" applyBorder="1" applyAlignment="1">
      <alignment horizontal="right" vertical="center"/>
    </xf>
    <xf numFmtId="2" fontId="12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/>
    <xf numFmtId="0" fontId="12" fillId="0" borderId="0" xfId="0" applyFont="1" applyFill="1" applyBorder="1" applyAlignment="1">
      <alignment horizontal="right" vertical="center"/>
    </xf>
    <xf numFmtId="0" fontId="7" fillId="0" borderId="0" xfId="0" applyFont="1" applyFill="1" applyBorder="1"/>
    <xf numFmtId="0" fontId="7" fillId="0" borderId="0" xfId="0" applyFont="1" applyFill="1"/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2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vertical="center"/>
    </xf>
    <xf numFmtId="0" fontId="8" fillId="0" borderId="2" xfId="0" applyFon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3" fillId="0" borderId="2" xfId="0" applyNumberFormat="1" applyFont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2" xfId="0" applyFill="1" applyBorder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7" fillId="0" borderId="0" xfId="0" applyFont="1" applyAlignment="1">
      <alignment horizontal="left" indent="1"/>
    </xf>
    <xf numFmtId="0" fontId="22" fillId="0" borderId="1" xfId="0" applyFont="1" applyBorder="1" applyAlignment="1">
      <alignment horizontal="left" indent="1"/>
    </xf>
    <xf numFmtId="0" fontId="7" fillId="0" borderId="1" xfId="0" applyFont="1" applyBorder="1" applyAlignment="1">
      <alignment horizontal="left" indent="1"/>
    </xf>
    <xf numFmtId="0" fontId="23" fillId="0" borderId="2" xfId="0" applyFont="1" applyBorder="1" applyAlignment="1">
      <alignment horizontal="left" vertical="center" indent="1"/>
    </xf>
    <xf numFmtId="0" fontId="7" fillId="0" borderId="2" xfId="0" applyFont="1" applyBorder="1" applyAlignment="1">
      <alignment horizontal="left" indent="1"/>
    </xf>
    <xf numFmtId="0" fontId="8" fillId="0" borderId="1" xfId="0" applyFont="1" applyBorder="1" applyAlignment="1">
      <alignment horizontal="left" indent="1"/>
    </xf>
    <xf numFmtId="0" fontId="7" fillId="0" borderId="5" xfId="0" applyFont="1" applyBorder="1"/>
    <xf numFmtId="2" fontId="12" fillId="0" borderId="3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18" fillId="0" borderId="2" xfId="0" applyFont="1" applyBorder="1" applyAlignment="1">
      <alignment horizontal="center" vertical="center" wrapText="1"/>
    </xf>
    <xf numFmtId="0" fontId="7" fillId="2" borderId="2" xfId="0" applyFont="1" applyFill="1" applyBorder="1"/>
    <xf numFmtId="0" fontId="12" fillId="0" borderId="2" xfId="0" applyFont="1" applyFill="1" applyBorder="1" applyAlignment="1">
      <alignment horizontal="right" vertical="center"/>
    </xf>
    <xf numFmtId="0" fontId="4" fillId="0" borderId="2" xfId="0" quotePrefix="1" applyNumberFormat="1" applyFont="1" applyFill="1" applyBorder="1" applyAlignment="1">
      <alignment horizontal="center"/>
    </xf>
    <xf numFmtId="0" fontId="7" fillId="0" borderId="9" xfId="0" applyFont="1" applyFill="1" applyBorder="1"/>
    <xf numFmtId="0" fontId="7" fillId="2" borderId="2" xfId="0" applyFont="1" applyFill="1" applyBorder="1" applyAlignment="1">
      <alignment horizontal="left" indent="1"/>
    </xf>
    <xf numFmtId="0" fontId="0" fillId="2" borderId="2" xfId="0" applyFill="1" applyBorder="1"/>
    <xf numFmtId="0" fontId="7" fillId="2" borderId="9" xfId="0" applyFont="1" applyFill="1" applyBorder="1" applyAlignment="1">
      <alignment horizontal="left" indent="1"/>
    </xf>
    <xf numFmtId="0" fontId="7" fillId="2" borderId="9" xfId="0" applyFont="1" applyFill="1" applyBorder="1"/>
    <xf numFmtId="0" fontId="0" fillId="2" borderId="9" xfId="0" applyFill="1" applyBorder="1"/>
    <xf numFmtId="0" fontId="7" fillId="2" borderId="13" xfId="0" applyFont="1" applyFill="1" applyBorder="1" applyAlignment="1">
      <alignment horizontal="left" indent="1"/>
    </xf>
    <xf numFmtId="0" fontId="7" fillId="2" borderId="13" xfId="0" applyFont="1" applyFill="1" applyBorder="1"/>
    <xf numFmtId="0" fontId="0" fillId="2" borderId="13" xfId="0" applyFill="1" applyBorder="1"/>
    <xf numFmtId="0" fontId="7" fillId="0" borderId="13" xfId="0" applyFont="1" applyBorder="1" applyAlignment="1">
      <alignment horizontal="left" indent="1"/>
    </xf>
    <xf numFmtId="0" fontId="7" fillId="0" borderId="13" xfId="0" applyFont="1" applyBorder="1"/>
    <xf numFmtId="0" fontId="0" fillId="0" borderId="13" xfId="0" applyBorder="1"/>
    <xf numFmtId="0" fontId="7" fillId="2" borderId="1" xfId="0" applyFont="1" applyFill="1" applyBorder="1" applyAlignment="1">
      <alignment horizontal="left" indent="1"/>
    </xf>
    <xf numFmtId="0" fontId="7" fillId="2" borderId="1" xfId="0" applyFont="1" applyFill="1" applyBorder="1"/>
    <xf numFmtId="0" fontId="0" fillId="2" borderId="1" xfId="0" applyFill="1" applyBorder="1"/>
    <xf numFmtId="0" fontId="7" fillId="2" borderId="14" xfId="0" applyFont="1" applyFill="1" applyBorder="1" applyAlignment="1">
      <alignment horizontal="left" indent="1"/>
    </xf>
    <xf numFmtId="0" fontId="7" fillId="2" borderId="14" xfId="0" applyFont="1" applyFill="1" applyBorder="1"/>
    <xf numFmtId="0" fontId="0" fillId="2" borderId="14" xfId="0" applyFill="1" applyBorder="1"/>
    <xf numFmtId="9" fontId="12" fillId="0" borderId="2" xfId="0" applyNumberFormat="1" applyFont="1" applyFill="1" applyBorder="1" applyAlignment="1">
      <alignment horizontal="right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4" fillId="0" borderId="2" xfId="0" quotePrefix="1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/>
    </xf>
    <xf numFmtId="0" fontId="7" fillId="0" borderId="14" xfId="0" applyFont="1" applyFill="1" applyBorder="1"/>
    <xf numFmtId="0" fontId="7" fillId="0" borderId="13" xfId="0" applyFont="1" applyFill="1" applyBorder="1"/>
    <xf numFmtId="0" fontId="0" fillId="0" borderId="0" xfId="0" applyFill="1" applyBorder="1"/>
    <xf numFmtId="0" fontId="4" fillId="0" borderId="3" xfId="0" applyNumberFormat="1" applyFont="1" applyFill="1" applyBorder="1" applyAlignment="1">
      <alignment horizontal="center"/>
    </xf>
    <xf numFmtId="0" fontId="7" fillId="0" borderId="3" xfId="0" applyFont="1" applyFill="1" applyBorder="1"/>
    <xf numFmtId="0" fontId="4" fillId="0" borderId="3" xfId="0" quotePrefix="1" applyNumberFormat="1" applyFont="1" applyFill="1" applyBorder="1" applyAlignment="1">
      <alignment horizontal="center" vertical="center"/>
    </xf>
    <xf numFmtId="0" fontId="0" fillId="0" borderId="3" xfId="0" applyFill="1" applyBorder="1"/>
    <xf numFmtId="0" fontId="1" fillId="0" borderId="0" xfId="0" applyFont="1" applyFill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2" fontId="7" fillId="0" borderId="2" xfId="0" applyNumberFormat="1" applyFont="1" applyBorder="1"/>
    <xf numFmtId="2" fontId="0" fillId="0" borderId="0" xfId="0" applyNumberFormat="1"/>
    <xf numFmtId="2" fontId="4" fillId="0" borderId="2" xfId="0" applyNumberFormat="1" applyFont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0" fillId="0" borderId="15" xfId="0" applyBorder="1" applyAlignment="1">
      <alignment horizontal="left" indent="1"/>
    </xf>
    <xf numFmtId="0" fontId="0" fillId="0" borderId="15" xfId="0" applyBorder="1"/>
    <xf numFmtId="0" fontId="0" fillId="0" borderId="16" xfId="0" applyBorder="1" applyAlignment="1">
      <alignment horizontal="left" indent="1"/>
    </xf>
    <xf numFmtId="0" fontId="0" fillId="0" borderId="16" xfId="0" applyBorder="1"/>
    <xf numFmtId="0" fontId="7" fillId="3" borderId="2" xfId="0" applyFont="1" applyFill="1" applyBorder="1"/>
    <xf numFmtId="0" fontId="7" fillId="3" borderId="13" xfId="0" applyFont="1" applyFill="1" applyBorder="1"/>
    <xf numFmtId="0" fontId="4" fillId="0" borderId="2" xfId="0" applyFont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9" fontId="4" fillId="0" borderId="9" xfId="0" applyNumberFormat="1" applyFont="1" applyBorder="1" applyAlignment="1">
      <alignment horizontal="right" vertical="center"/>
    </xf>
    <xf numFmtId="2" fontId="4" fillId="0" borderId="2" xfId="0" applyNumberFormat="1" applyFont="1" applyBorder="1" applyAlignment="1">
      <alignment horizontal="right" vertical="center"/>
    </xf>
    <xf numFmtId="0" fontId="4" fillId="0" borderId="1" xfId="0" applyFont="1" applyBorder="1"/>
    <xf numFmtId="0" fontId="4" fillId="0" borderId="2" xfId="0" applyFont="1" applyFill="1" applyBorder="1"/>
    <xf numFmtId="0" fontId="4" fillId="0" borderId="0" xfId="0" applyFont="1" applyBorder="1"/>
    <xf numFmtId="0" fontId="26" fillId="0" borderId="0" xfId="0" applyFont="1"/>
    <xf numFmtId="0" fontId="3" fillId="0" borderId="3" xfId="0" applyNumberFormat="1" applyFont="1" applyFill="1" applyBorder="1" applyAlignment="1">
      <alignment horizontal="center" vertical="center" wrapText="1"/>
    </xf>
    <xf numFmtId="0" fontId="0" fillId="0" borderId="16" xfId="0" applyFill="1" applyBorder="1"/>
    <xf numFmtId="0" fontId="7" fillId="0" borderId="16" xfId="0" applyFont="1" applyFill="1" applyBorder="1"/>
    <xf numFmtId="0" fontId="0" fillId="0" borderId="15" xfId="0" applyFill="1" applyBorder="1"/>
    <xf numFmtId="0" fontId="7" fillId="0" borderId="15" xfId="0" applyFont="1" applyFill="1" applyBorder="1"/>
    <xf numFmtId="0" fontId="1" fillId="0" borderId="15" xfId="0" applyFont="1" applyFill="1" applyBorder="1" applyAlignment="1">
      <alignment horizontal="center" vertical="center"/>
    </xf>
    <xf numFmtId="9" fontId="1" fillId="0" borderId="0" xfId="0" applyNumberFormat="1" applyFont="1" applyFill="1" applyAlignment="1">
      <alignment horizontal="right" vertical="center"/>
    </xf>
    <xf numFmtId="9" fontId="24" fillId="0" borderId="2" xfId="0" applyNumberFormat="1" applyFont="1" applyFill="1" applyBorder="1" applyAlignment="1">
      <alignment horizontal="right" vertical="center"/>
    </xf>
    <xf numFmtId="2" fontId="24" fillId="0" borderId="2" xfId="0" applyNumberFormat="1" applyFont="1" applyFill="1" applyBorder="1" applyAlignment="1">
      <alignment horizontal="right" vertical="center"/>
    </xf>
    <xf numFmtId="0" fontId="0" fillId="0" borderId="0" xfId="0" applyFill="1"/>
    <xf numFmtId="0" fontId="2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/>
    </xf>
    <xf numFmtId="0" fontId="29" fillId="0" borderId="0" xfId="0" applyFont="1"/>
    <xf numFmtId="9" fontId="4" fillId="0" borderId="9" xfId="0" applyNumberFormat="1" applyFont="1" applyBorder="1" applyAlignment="1">
      <alignment horizontal="center" vertical="center"/>
    </xf>
    <xf numFmtId="9" fontId="30" fillId="0" borderId="9" xfId="0" applyNumberFormat="1" applyFont="1" applyBorder="1" applyAlignment="1">
      <alignment horizontal="center" vertical="center"/>
    </xf>
    <xf numFmtId="2" fontId="30" fillId="0" borderId="2" xfId="0" applyNumberFormat="1" applyFont="1" applyBorder="1" applyAlignment="1">
      <alignment horizontal="right" vertical="center"/>
    </xf>
    <xf numFmtId="2" fontId="30" fillId="0" borderId="2" xfId="0" applyNumberFormat="1" applyFont="1" applyBorder="1" applyAlignment="1">
      <alignment horizontal="center" vertical="center"/>
    </xf>
    <xf numFmtId="0" fontId="26" fillId="0" borderId="1" xfId="0" applyFont="1" applyBorder="1"/>
    <xf numFmtId="0" fontId="26" fillId="0" borderId="2" xfId="0" applyFont="1" applyBorder="1"/>
    <xf numFmtId="0" fontId="31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/>
    </xf>
    <xf numFmtId="0" fontId="7" fillId="0" borderId="3" xfId="0" applyFont="1" applyBorder="1"/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wrapText="1"/>
    </xf>
    <xf numFmtId="0" fontId="7" fillId="0" borderId="5" xfId="0" applyFont="1" applyBorder="1" applyAlignment="1">
      <alignment horizontal="left"/>
    </xf>
    <xf numFmtId="0" fontId="18" fillId="0" borderId="9" xfId="0" applyFont="1" applyBorder="1" applyAlignment="1">
      <alignment horizontal="center"/>
    </xf>
    <xf numFmtId="0" fontId="4" fillId="3" borderId="2" xfId="0" applyFont="1" applyFill="1" applyBorder="1"/>
    <xf numFmtId="0" fontId="4" fillId="0" borderId="3" xfId="0" applyFont="1" applyBorder="1"/>
    <xf numFmtId="2" fontId="4" fillId="0" borderId="3" xfId="0" applyNumberFormat="1" applyFont="1" applyBorder="1" applyAlignment="1">
      <alignment horizontal="right" vertical="center"/>
    </xf>
    <xf numFmtId="2" fontId="4" fillId="0" borderId="3" xfId="0" applyNumberFormat="1" applyFont="1" applyBorder="1" applyAlignment="1">
      <alignment horizontal="center" vertical="center"/>
    </xf>
    <xf numFmtId="0" fontId="4" fillId="0" borderId="7" xfId="0" applyFont="1" applyBorder="1"/>
    <xf numFmtId="0" fontId="4" fillId="3" borderId="3" xfId="0" applyFont="1" applyFill="1" applyBorder="1"/>
    <xf numFmtId="0" fontId="3" fillId="2" borderId="2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right" vertical="center"/>
    </xf>
    <xf numFmtId="0" fontId="4" fillId="2" borderId="2" xfId="0" quotePrefix="1" applyNumberFormat="1" applyFont="1" applyFill="1" applyBorder="1" applyAlignment="1">
      <alignment horizontal="center"/>
    </xf>
    <xf numFmtId="0" fontId="0" fillId="2" borderId="0" xfId="0" applyFill="1" applyBorder="1"/>
    <xf numFmtId="0" fontId="25" fillId="0" borderId="0" xfId="0" applyFont="1"/>
    <xf numFmtId="0" fontId="36" fillId="3" borderId="2" xfId="0" applyFont="1" applyFill="1" applyBorder="1"/>
    <xf numFmtId="0" fontId="36" fillId="0" borderId="2" xfId="0" applyFont="1" applyBorder="1"/>
    <xf numFmtId="2" fontId="12" fillId="0" borderId="3" xfId="0" applyNumberFormat="1" applyFont="1" applyBorder="1" applyAlignment="1">
      <alignment horizontal="center" vertical="center"/>
    </xf>
    <xf numFmtId="0" fontId="7" fillId="0" borderId="7" xfId="0" applyFont="1" applyBorder="1"/>
    <xf numFmtId="0" fontId="7" fillId="3" borderId="3" xfId="0" applyFont="1" applyFill="1" applyBorder="1"/>
    <xf numFmtId="0" fontId="12" fillId="3" borderId="2" xfId="0" applyFont="1" applyFill="1" applyBorder="1" applyAlignment="1">
      <alignment horizontal="right" vertical="center"/>
    </xf>
    <xf numFmtId="0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4" fillId="2" borderId="2" xfId="0" quotePrefix="1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/>
    <xf numFmtId="0" fontId="12" fillId="2" borderId="0" xfId="0" applyFont="1" applyFill="1" applyAlignment="1">
      <alignment horizontal="right" vertical="center"/>
    </xf>
    <xf numFmtId="0" fontId="35" fillId="0" borderId="2" xfId="0" applyFont="1" applyBorder="1" applyAlignment="1">
      <alignment vertical="center"/>
    </xf>
    <xf numFmtId="0" fontId="35" fillId="3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Protection="1">
      <protection locked="0"/>
    </xf>
    <xf numFmtId="0" fontId="4" fillId="0" borderId="2" xfId="0" quotePrefix="1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4" xfId="0" applyFont="1" applyFill="1" applyBorder="1" applyProtection="1">
      <protection locked="0"/>
    </xf>
    <xf numFmtId="0" fontId="7" fillId="0" borderId="13" xfId="0" applyFont="1" applyFill="1" applyBorder="1" applyProtection="1">
      <protection locked="0"/>
    </xf>
    <xf numFmtId="0" fontId="7" fillId="0" borderId="1" xfId="0" applyFont="1" applyFill="1" applyBorder="1" applyProtection="1">
      <protection locked="0"/>
    </xf>
    <xf numFmtId="0" fontId="7" fillId="0" borderId="9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Protection="1"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7" fillId="0" borderId="16" xfId="0" applyFont="1" applyFill="1" applyBorder="1" applyProtection="1">
      <protection locked="0"/>
    </xf>
    <xf numFmtId="0" fontId="7" fillId="0" borderId="15" xfId="0" applyFont="1" applyFill="1" applyBorder="1" applyProtection="1">
      <protection locked="0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4" fillId="2" borderId="2" xfId="0" applyNumberFormat="1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Protection="1">
      <protection locked="0"/>
    </xf>
    <xf numFmtId="0" fontId="4" fillId="2" borderId="2" xfId="0" quotePrefix="1" applyNumberFormat="1" applyFont="1" applyFill="1" applyBorder="1" applyAlignment="1" applyProtection="1">
      <alignment horizontal="center" vertical="center"/>
      <protection locked="0"/>
    </xf>
    <xf numFmtId="0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4" xfId="0" applyFont="1" applyFill="1" applyBorder="1" applyProtection="1">
      <protection locked="0"/>
    </xf>
    <xf numFmtId="0" fontId="7" fillId="2" borderId="13" xfId="0" applyFont="1" applyFill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7" fillId="2" borderId="9" xfId="0" applyFont="1" applyFill="1" applyBorder="1" applyProtection="1">
      <protection locked="0"/>
    </xf>
    <xf numFmtId="0" fontId="7" fillId="2" borderId="0" xfId="0" applyFont="1" applyFill="1" applyBorder="1" applyProtection="1">
      <protection locked="0"/>
    </xf>
    <xf numFmtId="0" fontId="28" fillId="0" borderId="2" xfId="0" applyFont="1" applyBorder="1"/>
    <xf numFmtId="2" fontId="28" fillId="0" borderId="2" xfId="0" applyNumberFormat="1" applyFont="1" applyBorder="1" applyAlignment="1">
      <alignment horizontal="right" vertical="center"/>
    </xf>
    <xf numFmtId="2" fontId="28" fillId="0" borderId="2" xfId="0" applyNumberFormat="1" applyFont="1" applyFill="1" applyBorder="1" applyAlignment="1">
      <alignment horizontal="right" vertical="center"/>
    </xf>
    <xf numFmtId="0" fontId="28" fillId="0" borderId="5" xfId="0" applyFont="1" applyBorder="1"/>
    <xf numFmtId="2" fontId="28" fillId="0" borderId="2" xfId="0" applyNumberFormat="1" applyFont="1" applyBorder="1" applyAlignment="1">
      <alignment horizontal="center" vertical="center"/>
    </xf>
    <xf numFmtId="0" fontId="28" fillId="0" borderId="2" xfId="0" applyFont="1" applyFill="1" applyBorder="1"/>
    <xf numFmtId="0" fontId="28" fillId="0" borderId="0" xfId="0" applyFont="1"/>
    <xf numFmtId="0" fontId="29" fillId="0" borderId="2" xfId="0" applyFont="1" applyBorder="1"/>
    <xf numFmtId="0" fontId="29" fillId="0" borderId="2" xfId="0" applyFont="1" applyFill="1" applyBorder="1"/>
    <xf numFmtId="2" fontId="29" fillId="0" borderId="0" xfId="0" applyNumberFormat="1" applyFont="1"/>
    <xf numFmtId="2" fontId="4" fillId="0" borderId="2" xfId="0" applyNumberFormat="1" applyFont="1" applyBorder="1" applyAlignment="1">
      <alignment horizontal="right"/>
    </xf>
    <xf numFmtId="0" fontId="4" fillId="0" borderId="0" xfId="0" applyFont="1"/>
    <xf numFmtId="2" fontId="26" fillId="0" borderId="0" xfId="0" applyNumberFormat="1" applyFont="1"/>
    <xf numFmtId="2" fontId="4" fillId="0" borderId="2" xfId="0" applyNumberFormat="1" applyFont="1" applyFill="1" applyBorder="1" applyAlignment="1">
      <alignment horizontal="right" vertical="center"/>
    </xf>
    <xf numFmtId="2" fontId="4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/>
    <xf numFmtId="9" fontId="38" fillId="0" borderId="2" xfId="0" applyNumberFormat="1" applyFont="1" applyFill="1" applyBorder="1" applyAlignment="1">
      <alignment horizontal="right" vertical="center"/>
    </xf>
    <xf numFmtId="2" fontId="38" fillId="0" borderId="2" xfId="0" applyNumberFormat="1" applyFont="1" applyFill="1" applyBorder="1" applyAlignment="1">
      <alignment horizontal="right" vertical="center"/>
    </xf>
    <xf numFmtId="0" fontId="4" fillId="0" borderId="1" xfId="0" applyFont="1" applyFill="1" applyBorder="1"/>
    <xf numFmtId="0" fontId="39" fillId="0" borderId="2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/>
    </xf>
    <xf numFmtId="0" fontId="40" fillId="0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center" vertical="center" textRotation="90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wrapText="1"/>
    </xf>
    <xf numFmtId="0" fontId="7" fillId="2" borderId="18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0" fillId="0" borderId="0" xfId="0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2">
    <cellStyle name="Normal" xfId="0" builtinId="0"/>
    <cellStyle name="Normal 2" xfId="1"/>
  </cellStyles>
  <dxfs count="1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FF99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U 11'!A1"/><Relationship Id="rId13" Type="http://schemas.openxmlformats.org/officeDocument/2006/relationships/hyperlink" Target="#'MU 9'!A1"/><Relationship Id="rId18" Type="http://schemas.openxmlformats.org/officeDocument/2006/relationships/hyperlink" Target="#'MU 24'!A1"/><Relationship Id="rId26" Type="http://schemas.openxmlformats.org/officeDocument/2006/relationships/hyperlink" Target="#'MU 30'!A1"/><Relationship Id="rId3" Type="http://schemas.openxmlformats.org/officeDocument/2006/relationships/hyperlink" Target="#'MU 7'!A1"/><Relationship Id="rId21" Type="http://schemas.openxmlformats.org/officeDocument/2006/relationships/hyperlink" Target="#'MU 6'!A1"/><Relationship Id="rId7" Type="http://schemas.openxmlformats.org/officeDocument/2006/relationships/hyperlink" Target="#'MU 13'!A1"/><Relationship Id="rId12" Type="http://schemas.openxmlformats.org/officeDocument/2006/relationships/hyperlink" Target="#'MU4'!A1"/><Relationship Id="rId17" Type="http://schemas.openxmlformats.org/officeDocument/2006/relationships/hyperlink" Target="#'MU 23'!A1"/><Relationship Id="rId25" Type="http://schemas.openxmlformats.org/officeDocument/2006/relationships/hyperlink" Target="#'MU 29'!A1"/><Relationship Id="rId2" Type="http://schemas.openxmlformats.org/officeDocument/2006/relationships/hyperlink" Target="#'MU1'!A1"/><Relationship Id="rId16" Type="http://schemas.openxmlformats.org/officeDocument/2006/relationships/hyperlink" Target="#'MU 22'!A1"/><Relationship Id="rId20" Type="http://schemas.openxmlformats.org/officeDocument/2006/relationships/hyperlink" Target="#'MU 16'!A1"/><Relationship Id="rId29" Type="http://schemas.openxmlformats.org/officeDocument/2006/relationships/hyperlink" Target="#'MU 21'!A1"/><Relationship Id="rId1" Type="http://schemas.openxmlformats.org/officeDocument/2006/relationships/image" Target="../media/image1.jpg"/><Relationship Id="rId6" Type="http://schemas.openxmlformats.org/officeDocument/2006/relationships/hyperlink" Target="#'MU 10'!A1"/><Relationship Id="rId11" Type="http://schemas.openxmlformats.org/officeDocument/2006/relationships/hyperlink" Target="#'MU 5'!A1"/><Relationship Id="rId24" Type="http://schemas.openxmlformats.org/officeDocument/2006/relationships/hyperlink" Target="#'MU 25'!A1"/><Relationship Id="rId5" Type="http://schemas.openxmlformats.org/officeDocument/2006/relationships/hyperlink" Target="#'MU3'!A1"/><Relationship Id="rId15" Type="http://schemas.openxmlformats.org/officeDocument/2006/relationships/hyperlink" Target="#'MU 14'!A1"/><Relationship Id="rId23" Type="http://schemas.openxmlformats.org/officeDocument/2006/relationships/hyperlink" Target="#'MU 19'!A1"/><Relationship Id="rId28" Type="http://schemas.openxmlformats.org/officeDocument/2006/relationships/hyperlink" Target="#'MU 15'!A1"/><Relationship Id="rId10" Type="http://schemas.openxmlformats.org/officeDocument/2006/relationships/hyperlink" Target="#'MU2'!A1"/><Relationship Id="rId19" Type="http://schemas.openxmlformats.org/officeDocument/2006/relationships/hyperlink" Target="#'MU 20'!A1"/><Relationship Id="rId31" Type="http://schemas.openxmlformats.org/officeDocument/2006/relationships/hyperlink" Target="#Dams!A1"/><Relationship Id="rId4" Type="http://schemas.openxmlformats.org/officeDocument/2006/relationships/hyperlink" Target="#'MU 8'!A1"/><Relationship Id="rId9" Type="http://schemas.openxmlformats.org/officeDocument/2006/relationships/hyperlink" Target="#'MU 12'!A1"/><Relationship Id="rId14" Type="http://schemas.openxmlformats.org/officeDocument/2006/relationships/hyperlink" Target="#'MU 26'!A1"/><Relationship Id="rId22" Type="http://schemas.openxmlformats.org/officeDocument/2006/relationships/hyperlink" Target="#'MU 27'!A1"/><Relationship Id="rId27" Type="http://schemas.openxmlformats.org/officeDocument/2006/relationships/hyperlink" Target="#'MU 31'!A1"/><Relationship Id="rId30" Type="http://schemas.openxmlformats.org/officeDocument/2006/relationships/hyperlink" Target="#'MU 18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37</xdr:row>
      <xdr:rowOff>62731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11231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29</xdr:row>
      <xdr:rowOff>180975</xdr:rowOff>
    </xdr:from>
    <xdr:to>
      <xdr:col>7</xdr:col>
      <xdr:colOff>419100</xdr:colOff>
      <xdr:row>30</xdr:row>
      <xdr:rowOff>161925</xdr:rowOff>
    </xdr:to>
    <xdr:sp macro="" textlink="">
      <xdr:nvSpPr>
        <xdr:cNvPr id="3" name="Diamond 2">
          <a:hlinkClick xmlns:r="http://schemas.openxmlformats.org/officeDocument/2006/relationships" r:id="rId2"/>
        </xdr:cNvPr>
        <xdr:cNvSpPr/>
      </xdr:nvSpPr>
      <xdr:spPr>
        <a:xfrm>
          <a:off x="4524375" y="570547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590550</xdr:colOff>
      <xdr:row>26</xdr:row>
      <xdr:rowOff>133350</xdr:rowOff>
    </xdr:from>
    <xdr:to>
      <xdr:col>8</xdr:col>
      <xdr:colOff>142875</xdr:colOff>
      <xdr:row>27</xdr:row>
      <xdr:rowOff>114300</xdr:rowOff>
    </xdr:to>
    <xdr:sp macro="" textlink="">
      <xdr:nvSpPr>
        <xdr:cNvPr id="4" name="Diamond 3">
          <a:hlinkClick xmlns:r="http://schemas.openxmlformats.org/officeDocument/2006/relationships" r:id="rId3"/>
        </xdr:cNvPr>
        <xdr:cNvSpPr/>
      </xdr:nvSpPr>
      <xdr:spPr>
        <a:xfrm>
          <a:off x="4857750" y="50863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581025</xdr:colOff>
      <xdr:row>24</xdr:row>
      <xdr:rowOff>123825</xdr:rowOff>
    </xdr:from>
    <xdr:to>
      <xdr:col>9</xdr:col>
      <xdr:colOff>133350</xdr:colOff>
      <xdr:row>25</xdr:row>
      <xdr:rowOff>104775</xdr:rowOff>
    </xdr:to>
    <xdr:sp macro="" textlink="">
      <xdr:nvSpPr>
        <xdr:cNvPr id="5" name="Diamond 4">
          <a:hlinkClick xmlns:r="http://schemas.openxmlformats.org/officeDocument/2006/relationships" r:id="rId4"/>
        </xdr:cNvPr>
        <xdr:cNvSpPr/>
      </xdr:nvSpPr>
      <xdr:spPr>
        <a:xfrm>
          <a:off x="5457825" y="46958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571500</xdr:colOff>
      <xdr:row>21</xdr:row>
      <xdr:rowOff>180975</xdr:rowOff>
    </xdr:from>
    <xdr:to>
      <xdr:col>9</xdr:col>
      <xdr:colOff>123825</xdr:colOff>
      <xdr:row>22</xdr:row>
      <xdr:rowOff>161925</xdr:rowOff>
    </xdr:to>
    <xdr:sp macro="" textlink="">
      <xdr:nvSpPr>
        <xdr:cNvPr id="6" name="Diamond 5">
          <a:hlinkClick xmlns:r="http://schemas.openxmlformats.org/officeDocument/2006/relationships" r:id="rId5"/>
        </xdr:cNvPr>
        <xdr:cNvSpPr/>
      </xdr:nvSpPr>
      <xdr:spPr>
        <a:xfrm>
          <a:off x="5448300" y="418147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11</xdr:col>
      <xdr:colOff>66675</xdr:colOff>
      <xdr:row>23</xdr:row>
      <xdr:rowOff>0</xdr:rowOff>
    </xdr:from>
    <xdr:to>
      <xdr:col>11</xdr:col>
      <xdr:colOff>228600</xdr:colOff>
      <xdr:row>23</xdr:row>
      <xdr:rowOff>171450</xdr:rowOff>
    </xdr:to>
    <xdr:sp macro="" textlink="">
      <xdr:nvSpPr>
        <xdr:cNvPr id="7" name="Diamond 6">
          <a:hlinkClick xmlns:r="http://schemas.openxmlformats.org/officeDocument/2006/relationships" r:id="rId6"/>
        </xdr:cNvPr>
        <xdr:cNvSpPr/>
      </xdr:nvSpPr>
      <xdr:spPr>
        <a:xfrm>
          <a:off x="6772275" y="438150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10</xdr:col>
      <xdr:colOff>257175</xdr:colOff>
      <xdr:row>18</xdr:row>
      <xdr:rowOff>133350</xdr:rowOff>
    </xdr:from>
    <xdr:to>
      <xdr:col>10</xdr:col>
      <xdr:colOff>419100</xdr:colOff>
      <xdr:row>19</xdr:row>
      <xdr:rowOff>114300</xdr:rowOff>
    </xdr:to>
    <xdr:sp macro="" textlink="">
      <xdr:nvSpPr>
        <xdr:cNvPr id="8" name="Diamond 7">
          <a:hlinkClick xmlns:r="http://schemas.openxmlformats.org/officeDocument/2006/relationships" r:id="rId7"/>
        </xdr:cNvPr>
        <xdr:cNvSpPr/>
      </xdr:nvSpPr>
      <xdr:spPr>
        <a:xfrm>
          <a:off x="6353175" y="35623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11</xdr:col>
      <xdr:colOff>523875</xdr:colOff>
      <xdr:row>18</xdr:row>
      <xdr:rowOff>47625</xdr:rowOff>
    </xdr:from>
    <xdr:to>
      <xdr:col>12</xdr:col>
      <xdr:colOff>76200</xdr:colOff>
      <xdr:row>19</xdr:row>
      <xdr:rowOff>28575</xdr:rowOff>
    </xdr:to>
    <xdr:sp macro="" textlink="">
      <xdr:nvSpPr>
        <xdr:cNvPr id="9" name="Diamond 8">
          <a:hlinkClick xmlns:r="http://schemas.openxmlformats.org/officeDocument/2006/relationships" r:id="rId8"/>
        </xdr:cNvPr>
        <xdr:cNvSpPr/>
      </xdr:nvSpPr>
      <xdr:spPr>
        <a:xfrm>
          <a:off x="7229475" y="34766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11</xdr:col>
      <xdr:colOff>95250</xdr:colOff>
      <xdr:row>17</xdr:row>
      <xdr:rowOff>57150</xdr:rowOff>
    </xdr:from>
    <xdr:to>
      <xdr:col>11</xdr:col>
      <xdr:colOff>257175</xdr:colOff>
      <xdr:row>18</xdr:row>
      <xdr:rowOff>38100</xdr:rowOff>
    </xdr:to>
    <xdr:sp macro="" textlink="">
      <xdr:nvSpPr>
        <xdr:cNvPr id="10" name="Diamond 9">
          <a:hlinkClick xmlns:r="http://schemas.openxmlformats.org/officeDocument/2006/relationships" r:id="rId9"/>
        </xdr:cNvPr>
        <xdr:cNvSpPr/>
      </xdr:nvSpPr>
      <xdr:spPr>
        <a:xfrm>
          <a:off x="6800850" y="32956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104775</xdr:colOff>
      <xdr:row>26</xdr:row>
      <xdr:rowOff>47625</xdr:rowOff>
    </xdr:from>
    <xdr:to>
      <xdr:col>6</xdr:col>
      <xdr:colOff>266700</xdr:colOff>
      <xdr:row>27</xdr:row>
      <xdr:rowOff>28575</xdr:rowOff>
    </xdr:to>
    <xdr:sp macro="" textlink="">
      <xdr:nvSpPr>
        <xdr:cNvPr id="11" name="Diamond 10">
          <a:hlinkClick xmlns:r="http://schemas.openxmlformats.org/officeDocument/2006/relationships" r:id="rId10"/>
        </xdr:cNvPr>
        <xdr:cNvSpPr/>
      </xdr:nvSpPr>
      <xdr:spPr>
        <a:xfrm>
          <a:off x="3762375" y="50006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219075</xdr:colOff>
      <xdr:row>21</xdr:row>
      <xdr:rowOff>161925</xdr:rowOff>
    </xdr:from>
    <xdr:to>
      <xdr:col>6</xdr:col>
      <xdr:colOff>381000</xdr:colOff>
      <xdr:row>22</xdr:row>
      <xdr:rowOff>142875</xdr:rowOff>
    </xdr:to>
    <xdr:sp macro="" textlink="">
      <xdr:nvSpPr>
        <xdr:cNvPr id="12" name="Diamond 11">
          <a:hlinkClick xmlns:r="http://schemas.openxmlformats.org/officeDocument/2006/relationships" r:id="rId11"/>
        </xdr:cNvPr>
        <xdr:cNvSpPr/>
      </xdr:nvSpPr>
      <xdr:spPr>
        <a:xfrm>
          <a:off x="3876675" y="41624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485775</xdr:colOff>
      <xdr:row>20</xdr:row>
      <xdr:rowOff>19050</xdr:rowOff>
    </xdr:from>
    <xdr:to>
      <xdr:col>9</xdr:col>
      <xdr:colOff>38100</xdr:colOff>
      <xdr:row>21</xdr:row>
      <xdr:rowOff>0</xdr:rowOff>
    </xdr:to>
    <xdr:sp macro="" textlink="">
      <xdr:nvSpPr>
        <xdr:cNvPr id="13" name="Diamond 12">
          <a:hlinkClick xmlns:r="http://schemas.openxmlformats.org/officeDocument/2006/relationships" r:id="rId12"/>
        </xdr:cNvPr>
        <xdr:cNvSpPr/>
      </xdr:nvSpPr>
      <xdr:spPr>
        <a:xfrm>
          <a:off x="5362575" y="38290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0</xdr:colOff>
      <xdr:row>17</xdr:row>
      <xdr:rowOff>171450</xdr:rowOff>
    </xdr:from>
    <xdr:to>
      <xdr:col>8</xdr:col>
      <xdr:colOff>161925</xdr:colOff>
      <xdr:row>18</xdr:row>
      <xdr:rowOff>152400</xdr:rowOff>
    </xdr:to>
    <xdr:sp macro="" textlink="">
      <xdr:nvSpPr>
        <xdr:cNvPr id="14" name="Diamond 13">
          <a:hlinkClick xmlns:r="http://schemas.openxmlformats.org/officeDocument/2006/relationships" r:id="rId13"/>
        </xdr:cNvPr>
        <xdr:cNvSpPr/>
      </xdr:nvSpPr>
      <xdr:spPr>
        <a:xfrm>
          <a:off x="4876800" y="34099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485775</xdr:colOff>
      <xdr:row>15</xdr:row>
      <xdr:rowOff>161925</xdr:rowOff>
    </xdr:from>
    <xdr:to>
      <xdr:col>9</xdr:col>
      <xdr:colOff>38100</xdr:colOff>
      <xdr:row>16</xdr:row>
      <xdr:rowOff>142875</xdr:rowOff>
    </xdr:to>
    <xdr:sp macro="" textlink="">
      <xdr:nvSpPr>
        <xdr:cNvPr id="15" name="Diamond 14">
          <a:hlinkClick xmlns:r="http://schemas.openxmlformats.org/officeDocument/2006/relationships" r:id="rId14"/>
        </xdr:cNvPr>
        <xdr:cNvSpPr/>
      </xdr:nvSpPr>
      <xdr:spPr>
        <a:xfrm>
          <a:off x="5362575" y="30194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10</xdr:col>
      <xdr:colOff>333375</xdr:colOff>
      <xdr:row>15</xdr:row>
      <xdr:rowOff>9525</xdr:rowOff>
    </xdr:from>
    <xdr:to>
      <xdr:col>10</xdr:col>
      <xdr:colOff>495300</xdr:colOff>
      <xdr:row>15</xdr:row>
      <xdr:rowOff>180975</xdr:rowOff>
    </xdr:to>
    <xdr:sp macro="" textlink="">
      <xdr:nvSpPr>
        <xdr:cNvPr id="16" name="Diamond 15">
          <a:hlinkClick xmlns:r="http://schemas.openxmlformats.org/officeDocument/2006/relationships" r:id="rId15"/>
        </xdr:cNvPr>
        <xdr:cNvSpPr/>
      </xdr:nvSpPr>
      <xdr:spPr>
        <a:xfrm>
          <a:off x="6429375" y="28670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4</xdr:col>
      <xdr:colOff>333375</xdr:colOff>
      <xdr:row>17</xdr:row>
      <xdr:rowOff>66675</xdr:rowOff>
    </xdr:from>
    <xdr:to>
      <xdr:col>4</xdr:col>
      <xdr:colOff>495300</xdr:colOff>
      <xdr:row>18</xdr:row>
      <xdr:rowOff>47625</xdr:rowOff>
    </xdr:to>
    <xdr:sp macro="" textlink="">
      <xdr:nvSpPr>
        <xdr:cNvPr id="17" name="Diamond 16">
          <a:hlinkClick xmlns:r="http://schemas.openxmlformats.org/officeDocument/2006/relationships" r:id="rId16"/>
        </xdr:cNvPr>
        <xdr:cNvSpPr/>
      </xdr:nvSpPr>
      <xdr:spPr>
        <a:xfrm>
          <a:off x="2771775" y="330517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142875</xdr:colOff>
      <xdr:row>18</xdr:row>
      <xdr:rowOff>66675</xdr:rowOff>
    </xdr:from>
    <xdr:to>
      <xdr:col>3</xdr:col>
      <xdr:colOff>304800</xdr:colOff>
      <xdr:row>19</xdr:row>
      <xdr:rowOff>47625</xdr:rowOff>
    </xdr:to>
    <xdr:sp macro="" textlink="">
      <xdr:nvSpPr>
        <xdr:cNvPr id="18" name="Diamond 17">
          <a:hlinkClick xmlns:r="http://schemas.openxmlformats.org/officeDocument/2006/relationships" r:id="rId17"/>
        </xdr:cNvPr>
        <xdr:cNvSpPr/>
      </xdr:nvSpPr>
      <xdr:spPr>
        <a:xfrm>
          <a:off x="1971675" y="349567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590550</xdr:colOff>
      <xdr:row>14</xdr:row>
      <xdr:rowOff>123825</xdr:rowOff>
    </xdr:from>
    <xdr:to>
      <xdr:col>4</xdr:col>
      <xdr:colOff>142875</xdr:colOff>
      <xdr:row>15</xdr:row>
      <xdr:rowOff>104775</xdr:rowOff>
    </xdr:to>
    <xdr:sp macro="" textlink="">
      <xdr:nvSpPr>
        <xdr:cNvPr id="19" name="Diamond 18">
          <a:hlinkClick xmlns:r="http://schemas.openxmlformats.org/officeDocument/2006/relationships" r:id="rId18"/>
        </xdr:cNvPr>
        <xdr:cNvSpPr/>
      </xdr:nvSpPr>
      <xdr:spPr>
        <a:xfrm>
          <a:off x="2419350" y="27908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5</xdr:col>
      <xdr:colOff>523875</xdr:colOff>
      <xdr:row>18</xdr:row>
      <xdr:rowOff>66675</xdr:rowOff>
    </xdr:from>
    <xdr:to>
      <xdr:col>6</xdr:col>
      <xdr:colOff>76200</xdr:colOff>
      <xdr:row>19</xdr:row>
      <xdr:rowOff>47625</xdr:rowOff>
    </xdr:to>
    <xdr:sp macro="" textlink="">
      <xdr:nvSpPr>
        <xdr:cNvPr id="20" name="Diamond 19">
          <a:hlinkClick xmlns:r="http://schemas.openxmlformats.org/officeDocument/2006/relationships" r:id="rId19"/>
        </xdr:cNvPr>
        <xdr:cNvSpPr/>
      </xdr:nvSpPr>
      <xdr:spPr>
        <a:xfrm>
          <a:off x="3571875" y="349567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352425</xdr:colOff>
      <xdr:row>14</xdr:row>
      <xdr:rowOff>95250</xdr:rowOff>
    </xdr:from>
    <xdr:to>
      <xdr:col>6</xdr:col>
      <xdr:colOff>514350</xdr:colOff>
      <xdr:row>15</xdr:row>
      <xdr:rowOff>76200</xdr:rowOff>
    </xdr:to>
    <xdr:sp macro="" textlink="">
      <xdr:nvSpPr>
        <xdr:cNvPr id="21" name="Diamond 20">
          <a:hlinkClick xmlns:r="http://schemas.openxmlformats.org/officeDocument/2006/relationships" r:id="rId20"/>
        </xdr:cNvPr>
        <xdr:cNvSpPr/>
      </xdr:nvSpPr>
      <xdr:spPr>
        <a:xfrm>
          <a:off x="4010025" y="27622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238125</xdr:colOff>
      <xdr:row>17</xdr:row>
      <xdr:rowOff>152400</xdr:rowOff>
    </xdr:from>
    <xdr:to>
      <xdr:col>7</xdr:col>
      <xdr:colOff>400050</xdr:colOff>
      <xdr:row>18</xdr:row>
      <xdr:rowOff>133350</xdr:rowOff>
    </xdr:to>
    <xdr:sp macro="" textlink="">
      <xdr:nvSpPr>
        <xdr:cNvPr id="22" name="Diamond 21">
          <a:hlinkClick xmlns:r="http://schemas.openxmlformats.org/officeDocument/2006/relationships" r:id="rId21"/>
        </xdr:cNvPr>
        <xdr:cNvSpPr/>
      </xdr:nvSpPr>
      <xdr:spPr>
        <a:xfrm>
          <a:off x="4505325" y="339090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314325</xdr:colOff>
      <xdr:row>11</xdr:row>
      <xdr:rowOff>9525</xdr:rowOff>
    </xdr:from>
    <xdr:to>
      <xdr:col>8</xdr:col>
      <xdr:colOff>476250</xdr:colOff>
      <xdr:row>11</xdr:row>
      <xdr:rowOff>180975</xdr:rowOff>
    </xdr:to>
    <xdr:sp macro="" textlink="">
      <xdr:nvSpPr>
        <xdr:cNvPr id="23" name="Diamond 22">
          <a:hlinkClick xmlns:r="http://schemas.openxmlformats.org/officeDocument/2006/relationships" r:id="rId22"/>
        </xdr:cNvPr>
        <xdr:cNvSpPr/>
      </xdr:nvSpPr>
      <xdr:spPr>
        <a:xfrm>
          <a:off x="5191125" y="21050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600075</xdr:colOff>
      <xdr:row>12</xdr:row>
      <xdr:rowOff>133350</xdr:rowOff>
    </xdr:from>
    <xdr:to>
      <xdr:col>8</xdr:col>
      <xdr:colOff>152400</xdr:colOff>
      <xdr:row>13</xdr:row>
      <xdr:rowOff>114300</xdr:rowOff>
    </xdr:to>
    <xdr:sp macro="" textlink="">
      <xdr:nvSpPr>
        <xdr:cNvPr id="24" name="Diamond 23"/>
        <xdr:cNvSpPr/>
      </xdr:nvSpPr>
      <xdr:spPr>
        <a:xfrm>
          <a:off x="4867275" y="24193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152400</xdr:colOff>
      <xdr:row>17</xdr:row>
      <xdr:rowOff>47625</xdr:rowOff>
    </xdr:from>
    <xdr:to>
      <xdr:col>6</xdr:col>
      <xdr:colOff>314325</xdr:colOff>
      <xdr:row>18</xdr:row>
      <xdr:rowOff>28575</xdr:rowOff>
    </xdr:to>
    <xdr:sp macro="" textlink="">
      <xdr:nvSpPr>
        <xdr:cNvPr id="25" name="Diamond 24">
          <a:hlinkClick xmlns:r="http://schemas.openxmlformats.org/officeDocument/2006/relationships" r:id="rId23"/>
        </xdr:cNvPr>
        <xdr:cNvSpPr/>
      </xdr:nvSpPr>
      <xdr:spPr>
        <a:xfrm>
          <a:off x="3810000" y="32861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171450</xdr:colOff>
      <xdr:row>9</xdr:row>
      <xdr:rowOff>38100</xdr:rowOff>
    </xdr:from>
    <xdr:to>
      <xdr:col>6</xdr:col>
      <xdr:colOff>333375</xdr:colOff>
      <xdr:row>10</xdr:row>
      <xdr:rowOff>19050</xdr:rowOff>
    </xdr:to>
    <xdr:sp macro="" textlink="">
      <xdr:nvSpPr>
        <xdr:cNvPr id="26" name="Diamond 25">
          <a:hlinkClick xmlns:r="http://schemas.openxmlformats.org/officeDocument/2006/relationships" r:id="rId24"/>
        </xdr:cNvPr>
        <xdr:cNvSpPr/>
      </xdr:nvSpPr>
      <xdr:spPr>
        <a:xfrm>
          <a:off x="3829050" y="175260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7</xdr:col>
      <xdr:colOff>409575</xdr:colOff>
      <xdr:row>10</xdr:row>
      <xdr:rowOff>57150</xdr:rowOff>
    </xdr:from>
    <xdr:to>
      <xdr:col>7</xdr:col>
      <xdr:colOff>571500</xdr:colOff>
      <xdr:row>11</xdr:row>
      <xdr:rowOff>38100</xdr:rowOff>
    </xdr:to>
    <xdr:sp macro="" textlink="">
      <xdr:nvSpPr>
        <xdr:cNvPr id="27" name="Diamond 26">
          <a:hlinkClick xmlns:r="http://schemas.openxmlformats.org/officeDocument/2006/relationships" r:id="rId25"/>
        </xdr:cNvPr>
        <xdr:cNvSpPr/>
      </xdr:nvSpPr>
      <xdr:spPr>
        <a:xfrm>
          <a:off x="4676775" y="19621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8</xdr:col>
      <xdr:colOff>142875</xdr:colOff>
      <xdr:row>5</xdr:row>
      <xdr:rowOff>85725</xdr:rowOff>
    </xdr:from>
    <xdr:to>
      <xdr:col>8</xdr:col>
      <xdr:colOff>304800</xdr:colOff>
      <xdr:row>6</xdr:row>
      <xdr:rowOff>66675</xdr:rowOff>
    </xdr:to>
    <xdr:sp macro="" textlink="">
      <xdr:nvSpPr>
        <xdr:cNvPr id="29" name="Diamond 28">
          <a:hlinkClick xmlns:r="http://schemas.openxmlformats.org/officeDocument/2006/relationships" r:id="rId26"/>
        </xdr:cNvPr>
        <xdr:cNvSpPr/>
      </xdr:nvSpPr>
      <xdr:spPr>
        <a:xfrm>
          <a:off x="5019675" y="1038225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285750</xdr:colOff>
      <xdr:row>14</xdr:row>
      <xdr:rowOff>133350</xdr:rowOff>
    </xdr:from>
    <xdr:to>
      <xdr:col>9</xdr:col>
      <xdr:colOff>447675</xdr:colOff>
      <xdr:row>15</xdr:row>
      <xdr:rowOff>114300</xdr:rowOff>
    </xdr:to>
    <xdr:sp macro="" textlink="">
      <xdr:nvSpPr>
        <xdr:cNvPr id="30" name="Diamond 29">
          <a:hlinkClick xmlns:r="http://schemas.openxmlformats.org/officeDocument/2006/relationships" r:id="rId27"/>
        </xdr:cNvPr>
        <xdr:cNvSpPr/>
      </xdr:nvSpPr>
      <xdr:spPr>
        <a:xfrm>
          <a:off x="5772150" y="28003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10</xdr:col>
      <xdr:colOff>0</xdr:colOff>
      <xdr:row>14</xdr:row>
      <xdr:rowOff>95250</xdr:rowOff>
    </xdr:from>
    <xdr:to>
      <xdr:col>10</xdr:col>
      <xdr:colOff>161925</xdr:colOff>
      <xdr:row>15</xdr:row>
      <xdr:rowOff>76200</xdr:rowOff>
    </xdr:to>
    <xdr:sp macro="" textlink="">
      <xdr:nvSpPr>
        <xdr:cNvPr id="31" name="Diamond 30">
          <a:hlinkClick xmlns:r="http://schemas.openxmlformats.org/officeDocument/2006/relationships" r:id="rId28"/>
        </xdr:cNvPr>
        <xdr:cNvSpPr/>
      </xdr:nvSpPr>
      <xdr:spPr>
        <a:xfrm>
          <a:off x="6096000" y="27622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5</xdr:col>
      <xdr:colOff>381000</xdr:colOff>
      <xdr:row>14</xdr:row>
      <xdr:rowOff>0</xdr:rowOff>
    </xdr:from>
    <xdr:to>
      <xdr:col>5</xdr:col>
      <xdr:colOff>542925</xdr:colOff>
      <xdr:row>14</xdr:row>
      <xdr:rowOff>171450</xdr:rowOff>
    </xdr:to>
    <xdr:sp macro="" textlink="">
      <xdr:nvSpPr>
        <xdr:cNvPr id="32" name="Diamond 31">
          <a:hlinkClick xmlns:r="http://schemas.openxmlformats.org/officeDocument/2006/relationships" r:id="rId29"/>
        </xdr:cNvPr>
        <xdr:cNvSpPr/>
      </xdr:nvSpPr>
      <xdr:spPr>
        <a:xfrm>
          <a:off x="3429000" y="266700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6</xdr:col>
      <xdr:colOff>542925</xdr:colOff>
      <xdr:row>11</xdr:row>
      <xdr:rowOff>19050</xdr:rowOff>
    </xdr:from>
    <xdr:to>
      <xdr:col>7</xdr:col>
      <xdr:colOff>95250</xdr:colOff>
      <xdr:row>12</xdr:row>
      <xdr:rowOff>0</xdr:rowOff>
    </xdr:to>
    <xdr:sp macro="" textlink="">
      <xdr:nvSpPr>
        <xdr:cNvPr id="33" name="Diamond 32">
          <a:hlinkClick xmlns:r="http://schemas.openxmlformats.org/officeDocument/2006/relationships" r:id="rId30"/>
        </xdr:cNvPr>
        <xdr:cNvSpPr/>
      </xdr:nvSpPr>
      <xdr:spPr>
        <a:xfrm>
          <a:off x="4200525" y="2114550"/>
          <a:ext cx="161925" cy="171450"/>
        </a:xfrm>
        <a:prstGeom prst="diamon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2</xdr:col>
      <xdr:colOff>114300</xdr:colOff>
      <xdr:row>30</xdr:row>
      <xdr:rowOff>76200</xdr:rowOff>
    </xdr:from>
    <xdr:to>
      <xdr:col>3</xdr:col>
      <xdr:colOff>133350</xdr:colOff>
      <xdr:row>32</xdr:row>
      <xdr:rowOff>38100</xdr:rowOff>
    </xdr:to>
    <xdr:sp macro="" textlink="">
      <xdr:nvSpPr>
        <xdr:cNvPr id="34" name="Rectangle 33">
          <a:hlinkClick xmlns:r="http://schemas.openxmlformats.org/officeDocument/2006/relationships" r:id="rId31"/>
        </xdr:cNvPr>
        <xdr:cNvSpPr/>
      </xdr:nvSpPr>
      <xdr:spPr>
        <a:xfrm>
          <a:off x="1333500" y="5791200"/>
          <a:ext cx="628650" cy="3429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ZA" sz="1100"/>
            <a:t>DAMS</a:t>
          </a:r>
        </a:p>
      </xdr:txBody>
    </xdr:sp>
    <xdr:clientData/>
  </xdr:twoCellAnchor>
  <xdr:twoCellAnchor>
    <xdr:from>
      <xdr:col>0</xdr:col>
      <xdr:colOff>542925</xdr:colOff>
      <xdr:row>2</xdr:row>
      <xdr:rowOff>38100</xdr:rowOff>
    </xdr:from>
    <xdr:to>
      <xdr:col>4</xdr:col>
      <xdr:colOff>514350</xdr:colOff>
      <xdr:row>8</xdr:row>
      <xdr:rowOff>152400</xdr:rowOff>
    </xdr:to>
    <xdr:sp macro="" textlink="">
      <xdr:nvSpPr>
        <xdr:cNvPr id="35" name="Rectangle 34"/>
        <xdr:cNvSpPr/>
      </xdr:nvSpPr>
      <xdr:spPr>
        <a:xfrm>
          <a:off x="542925" y="419100"/>
          <a:ext cx="2409825" cy="1257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Where no monitoring data vailable: </a:t>
          </a: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 27: used  data from upstream MU 31;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MU29:  considered data from MU 28, 18 and 25;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- MU30: considered data from MU 28, 18, 25 and the Loskop Dam site.</a:t>
          </a:r>
          <a:endParaRPr lang="en-ZA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lang="en-Z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sheetProtection password="A6EF" sheet="1" objects="1" scenarios="1" selectLockedCells="1" selectUnlockedCells="1"/>
  <pageMargins left="0.7" right="0.7" top="0.75" bottom="0.75" header="0.3" footer="0.3"/>
  <pageSetup paperSize="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R104"/>
  <sheetViews>
    <sheetView workbookViewId="0">
      <pane xSplit="1" topLeftCell="AI1" activePane="topRight" state="frozen"/>
      <selection activeCell="V36" sqref="V36"/>
      <selection pane="topRight" activeCell="AO16" sqref="AO16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8" width="9.140625" style="1" customWidth="1"/>
    <col min="19" max="19" width="9.140625" style="1"/>
    <col min="20" max="21" width="9.140625" style="1" customWidth="1"/>
    <col min="22" max="22" width="9.140625" style="1"/>
    <col min="23" max="24" width="9.140625" style="1" customWidth="1"/>
    <col min="25" max="25" width="9.140625" style="1"/>
    <col min="26" max="27" width="9.140625" style="1" customWidth="1"/>
    <col min="28" max="28" width="9.140625" style="1"/>
    <col min="29" max="30" width="9.140625" style="1" customWidth="1"/>
    <col min="31" max="31" width="9.140625" style="1"/>
    <col min="32" max="40" width="9.140625" style="1" customWidth="1"/>
    <col min="42" max="42" width="13.28515625" bestFit="1" customWidth="1"/>
    <col min="43" max="43" width="15.85546875" customWidth="1"/>
  </cols>
  <sheetData>
    <row r="1" spans="1:44" ht="22.5" customHeight="1" x14ac:dyDescent="0.25">
      <c r="A1" s="83" t="s">
        <v>132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282">
        <v>188428</v>
      </c>
      <c r="R1" s="283"/>
      <c r="S1" s="284"/>
      <c r="T1" s="282">
        <v>188423</v>
      </c>
      <c r="U1" s="283"/>
      <c r="V1" s="284"/>
      <c r="W1" s="282">
        <v>188424</v>
      </c>
      <c r="X1" s="283"/>
      <c r="Y1" s="284"/>
      <c r="Z1" s="282">
        <v>188420</v>
      </c>
      <c r="AA1" s="283"/>
      <c r="AB1" s="284"/>
      <c r="AC1" s="288" t="s">
        <v>109</v>
      </c>
      <c r="AD1" s="289"/>
      <c r="AE1" s="290"/>
      <c r="AF1" s="282">
        <v>188430</v>
      </c>
      <c r="AG1" s="283"/>
      <c r="AH1" s="284"/>
      <c r="AI1" s="282">
        <v>188431</v>
      </c>
      <c r="AJ1" s="283"/>
      <c r="AK1" s="284"/>
      <c r="AL1" s="282">
        <v>188588</v>
      </c>
      <c r="AM1" s="283"/>
      <c r="AN1" s="284"/>
      <c r="AO1" s="33" t="s">
        <v>84</v>
      </c>
      <c r="AP1" s="263" t="s">
        <v>120</v>
      </c>
      <c r="AQ1" s="264"/>
      <c r="AR1" s="14"/>
    </row>
    <row r="2" spans="1:44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48">
        <v>0.05</v>
      </c>
      <c r="R2" s="48">
        <v>0.5</v>
      </c>
      <c r="S2" s="48">
        <v>0.95</v>
      </c>
      <c r="T2" s="48">
        <v>0.05</v>
      </c>
      <c r="U2" s="48">
        <v>0.5</v>
      </c>
      <c r="V2" s="48">
        <v>0.95</v>
      </c>
      <c r="W2" s="48">
        <v>0.05</v>
      </c>
      <c r="X2" s="48">
        <v>0.5</v>
      </c>
      <c r="Y2" s="48">
        <v>0.95</v>
      </c>
      <c r="Z2" s="48">
        <v>0.05</v>
      </c>
      <c r="AA2" s="48">
        <v>0.5</v>
      </c>
      <c r="AB2" s="48">
        <v>0.95</v>
      </c>
      <c r="AC2" s="56">
        <v>0.05</v>
      </c>
      <c r="AD2" s="56">
        <v>0.5</v>
      </c>
      <c r="AE2" s="56">
        <v>0.95</v>
      </c>
      <c r="AF2" s="48">
        <v>0.05</v>
      </c>
      <c r="AG2" s="48">
        <v>0.5</v>
      </c>
      <c r="AH2" s="48">
        <v>0.95</v>
      </c>
      <c r="AI2" s="48">
        <v>0.05</v>
      </c>
      <c r="AJ2" s="48">
        <v>0.5</v>
      </c>
      <c r="AK2" s="48">
        <v>0.95</v>
      </c>
      <c r="AL2" s="48">
        <v>0.05</v>
      </c>
      <c r="AM2" s="48">
        <v>0.5</v>
      </c>
      <c r="AN2" s="48">
        <v>0.95</v>
      </c>
      <c r="AO2" s="170"/>
      <c r="AP2" s="265"/>
      <c r="AQ2" s="266"/>
      <c r="AR2" s="14"/>
    </row>
    <row r="3" spans="1:44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36">
        <v>11.21</v>
      </c>
      <c r="R3" s="36">
        <v>34.1</v>
      </c>
      <c r="S3" s="36">
        <v>168</v>
      </c>
      <c r="T3" s="36">
        <v>20.784700000000001</v>
      </c>
      <c r="U3" s="36">
        <v>30.556000000000001</v>
      </c>
      <c r="V3" s="226">
        <v>38.095300000000002</v>
      </c>
      <c r="W3" s="36">
        <v>21.222799999999999</v>
      </c>
      <c r="X3" s="226">
        <v>39.721499999999999</v>
      </c>
      <c r="Y3" s="36">
        <v>48.509799999999998</v>
      </c>
      <c r="Z3" s="36">
        <v>25.176600000000001</v>
      </c>
      <c r="AA3" s="140">
        <v>43.1</v>
      </c>
      <c r="AB3" s="36">
        <v>84.644999999999996</v>
      </c>
      <c r="AC3" s="246">
        <v>12.22</v>
      </c>
      <c r="AD3" s="89">
        <v>22.3</v>
      </c>
      <c r="AE3" s="89">
        <v>39.965200000000003</v>
      </c>
      <c r="AF3" s="36">
        <v>21.594049999999999</v>
      </c>
      <c r="AG3" s="36">
        <v>30.234500000000001</v>
      </c>
      <c r="AH3" s="36">
        <v>38.874949999999998</v>
      </c>
      <c r="AI3" s="36">
        <v>21.332999999999998</v>
      </c>
      <c r="AJ3" s="36">
        <v>21.332999999999998</v>
      </c>
      <c r="AK3" s="36">
        <v>21.332999999999998</v>
      </c>
      <c r="AL3" s="36">
        <v>22.170100000000001</v>
      </c>
      <c r="AM3" s="36">
        <v>65.968500000000006</v>
      </c>
      <c r="AN3" s="85">
        <v>92.413300000000007</v>
      </c>
      <c r="AO3" s="244">
        <v>50</v>
      </c>
      <c r="AP3" s="84" t="s">
        <v>5</v>
      </c>
      <c r="AQ3" s="18" t="str">
        <f>IF(AN3&lt;=80,"compliant","non-compliant")</f>
        <v>non-compliant</v>
      </c>
      <c r="AR3" s="14"/>
    </row>
    <row r="4" spans="1:44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36">
        <v>11</v>
      </c>
      <c r="R4" s="36">
        <v>26.2</v>
      </c>
      <c r="S4" s="36">
        <v>58.38</v>
      </c>
      <c r="T4" s="36">
        <v>17.311499999999999</v>
      </c>
      <c r="U4" s="36">
        <v>35.491</v>
      </c>
      <c r="V4" s="226">
        <v>46.550699999999999</v>
      </c>
      <c r="W4" s="36">
        <v>10.4076</v>
      </c>
      <c r="X4" s="226">
        <v>29</v>
      </c>
      <c r="Y4" s="36">
        <v>38</v>
      </c>
      <c r="Z4" s="36">
        <v>12.353</v>
      </c>
      <c r="AA4" s="140">
        <v>31</v>
      </c>
      <c r="AB4" s="36">
        <v>45.5</v>
      </c>
      <c r="AC4" s="246">
        <v>8.7200000000000006</v>
      </c>
      <c r="AD4" s="89">
        <v>18.899999999999999</v>
      </c>
      <c r="AE4" s="89">
        <v>42.636600000000001</v>
      </c>
      <c r="AF4" s="36">
        <v>10.324999999999999</v>
      </c>
      <c r="AG4" s="36">
        <v>15.824</v>
      </c>
      <c r="AH4" s="36">
        <v>56.09825</v>
      </c>
      <c r="AI4" s="36">
        <v>8.1617499999999996</v>
      </c>
      <c r="AJ4" s="36">
        <v>20</v>
      </c>
      <c r="AK4" s="36">
        <v>35</v>
      </c>
      <c r="AL4" s="36">
        <v>9.8450000000000006</v>
      </c>
      <c r="AM4" s="36">
        <v>22.5</v>
      </c>
      <c r="AN4" s="85">
        <v>35.75</v>
      </c>
      <c r="AO4" s="244">
        <v>40</v>
      </c>
      <c r="AP4" s="84" t="s">
        <v>114</v>
      </c>
      <c r="AQ4" s="18" t="str">
        <f>IF(AN4&lt;=100,"compliant","non-compliant")</f>
        <v>compliant</v>
      </c>
      <c r="AR4" s="18"/>
    </row>
    <row r="5" spans="1:44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36">
        <v>211.602</v>
      </c>
      <c r="R5" s="36">
        <v>211.602</v>
      </c>
      <c r="S5" s="36">
        <v>211.602</v>
      </c>
      <c r="T5" s="36">
        <v>245.2191</v>
      </c>
      <c r="U5" s="36">
        <v>478.89600000000002</v>
      </c>
      <c r="V5" s="226">
        <v>519.90629999999999</v>
      </c>
      <c r="W5" s="36">
        <v>235.51220000000001</v>
      </c>
      <c r="X5" s="226">
        <v>647.20950000000005</v>
      </c>
      <c r="Y5" s="36">
        <v>963.48154999999997</v>
      </c>
      <c r="Z5" s="36">
        <v>264.75400000000002</v>
      </c>
      <c r="AA5" s="140">
        <v>264.75400000000002</v>
      </c>
      <c r="AB5" s="36">
        <v>264.75400000000002</v>
      </c>
      <c r="AC5" s="246">
        <v>154.30000000000001</v>
      </c>
      <c r="AD5" s="89">
        <v>260.76749999999998</v>
      </c>
      <c r="AE5" s="89">
        <v>477.01065</v>
      </c>
      <c r="AF5" s="36">
        <v>232.06575000000001</v>
      </c>
      <c r="AG5" s="36">
        <v>417.94049999999999</v>
      </c>
      <c r="AH5" s="36">
        <v>603.81524999999999</v>
      </c>
      <c r="AI5" s="36">
        <v>193.70500000000001</v>
      </c>
      <c r="AJ5" s="36">
        <v>193.70500000000001</v>
      </c>
      <c r="AK5" s="36">
        <v>193.70500000000001</v>
      </c>
      <c r="AL5" s="36">
        <v>211.41075000000001</v>
      </c>
      <c r="AM5" s="36">
        <v>655.31849999999997</v>
      </c>
      <c r="AN5" s="85">
        <v>950.10395000000005</v>
      </c>
      <c r="AO5" s="244">
        <v>400</v>
      </c>
      <c r="AP5" s="84" t="s">
        <v>6</v>
      </c>
      <c r="AQ5" s="18" t="str">
        <f>IF(AN5&lt;=260,"compliant","non-compliant")</f>
        <v>non-compliant</v>
      </c>
      <c r="AR5" s="18"/>
    </row>
    <row r="6" spans="1:44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36">
        <v>25.92</v>
      </c>
      <c r="R6" s="36">
        <v>57.9</v>
      </c>
      <c r="S6" s="36">
        <v>141.69999999999999</v>
      </c>
      <c r="T6" s="36">
        <v>32.15</v>
      </c>
      <c r="U6" s="36">
        <v>68.2</v>
      </c>
      <c r="V6" s="226">
        <v>112.5</v>
      </c>
      <c r="W6" s="36">
        <v>28.3</v>
      </c>
      <c r="X6" s="226">
        <v>68</v>
      </c>
      <c r="Y6" s="36">
        <v>201.7</v>
      </c>
      <c r="Z6" s="36">
        <v>22</v>
      </c>
      <c r="AA6" s="140">
        <v>61.25</v>
      </c>
      <c r="AB6" s="36">
        <v>96.424999999999997</v>
      </c>
      <c r="AC6" s="246">
        <v>21.3</v>
      </c>
      <c r="AD6" s="89">
        <v>37.200000000000003</v>
      </c>
      <c r="AE6" s="89">
        <v>68.400000000000006</v>
      </c>
      <c r="AF6" s="36">
        <v>19.5</v>
      </c>
      <c r="AG6" s="36">
        <v>44.5</v>
      </c>
      <c r="AH6" s="36">
        <v>75.45</v>
      </c>
      <c r="AI6" s="36">
        <v>17.704999999999998</v>
      </c>
      <c r="AJ6" s="36">
        <v>48.05</v>
      </c>
      <c r="AK6" s="36">
        <v>75.105000000000004</v>
      </c>
      <c r="AL6" s="36">
        <v>29.204999999999998</v>
      </c>
      <c r="AM6" s="36">
        <v>71.75</v>
      </c>
      <c r="AN6" s="85">
        <v>140.6</v>
      </c>
      <c r="AO6" s="244">
        <v>90</v>
      </c>
      <c r="AP6" s="84" t="s">
        <v>121</v>
      </c>
      <c r="AQ6" s="18" t="str">
        <f>IF(AN6&lt;=40,"compliant","non-compliant")</f>
        <v>non-compliant</v>
      </c>
      <c r="AR6" s="18"/>
    </row>
    <row r="7" spans="1:44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36">
        <v>0.32700000000000001</v>
      </c>
      <c r="R7" s="36">
        <v>0.32700000000000001</v>
      </c>
      <c r="S7" s="36">
        <v>0.32700000000000001</v>
      </c>
      <c r="T7" s="36">
        <v>0.31009999999999999</v>
      </c>
      <c r="U7" s="36">
        <v>0.60799999999999998</v>
      </c>
      <c r="V7" s="226">
        <v>0.84740000000000004</v>
      </c>
      <c r="W7" s="36">
        <v>0.30114999999999997</v>
      </c>
      <c r="X7" s="226">
        <v>0.3805</v>
      </c>
      <c r="Y7" s="36">
        <v>0.48449999999999999</v>
      </c>
      <c r="Z7" s="36">
        <v>0.3155</v>
      </c>
      <c r="AA7" s="140">
        <v>0.61499999999999999</v>
      </c>
      <c r="AB7" s="36">
        <v>0.77800000000000002</v>
      </c>
      <c r="AC7" s="246">
        <v>0.27</v>
      </c>
      <c r="AD7" s="89">
        <v>0.4</v>
      </c>
      <c r="AE7" s="89">
        <v>0.79910000000000003</v>
      </c>
      <c r="AF7" s="36">
        <v>0.34944999999999998</v>
      </c>
      <c r="AG7" s="36">
        <v>0.44350000000000001</v>
      </c>
      <c r="AH7" s="36">
        <v>0.53754999999999997</v>
      </c>
      <c r="AI7" s="36">
        <v>0.32</v>
      </c>
      <c r="AJ7" s="36">
        <v>0.32</v>
      </c>
      <c r="AK7" s="36">
        <v>0.32</v>
      </c>
      <c r="AL7" s="36">
        <v>0.36144999999999999</v>
      </c>
      <c r="AM7" s="36">
        <v>0.58150000000000002</v>
      </c>
      <c r="AN7" s="85">
        <v>0.69359999999999999</v>
      </c>
      <c r="AO7" s="244">
        <v>0.75</v>
      </c>
      <c r="AP7" s="84" t="s">
        <v>5</v>
      </c>
      <c r="AQ7" s="18" t="str">
        <f>IF(AN7&lt;=1,"compliant","non-compliant")</f>
        <v>compliant</v>
      </c>
      <c r="AR7" s="14"/>
    </row>
    <row r="8" spans="1:44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36">
        <v>4</v>
      </c>
      <c r="R8" s="36">
        <v>4</v>
      </c>
      <c r="S8" s="36">
        <v>4</v>
      </c>
      <c r="T8" s="36">
        <v>4.7732000000000001</v>
      </c>
      <c r="U8" s="36">
        <v>5.0090000000000003</v>
      </c>
      <c r="V8" s="226">
        <v>7.0861999999999998</v>
      </c>
      <c r="W8" s="36">
        <v>4.6244500000000004</v>
      </c>
      <c r="X8" s="226">
        <v>6.3129999999999997</v>
      </c>
      <c r="Y8" s="36">
        <v>8.9093499999999999</v>
      </c>
      <c r="Z8" s="36">
        <v>7.077</v>
      </c>
      <c r="AA8" s="140">
        <v>7.077</v>
      </c>
      <c r="AB8" s="36">
        <v>7.077</v>
      </c>
      <c r="AC8" s="246">
        <v>3.7984</v>
      </c>
      <c r="AD8" s="89">
        <v>5.21</v>
      </c>
      <c r="AE8" s="89">
        <v>7.7167000000000003</v>
      </c>
      <c r="AF8" s="36">
        <v>5.8559000000000001</v>
      </c>
      <c r="AG8" s="36">
        <v>9.266</v>
      </c>
      <c r="AH8" s="36">
        <v>12.6761</v>
      </c>
      <c r="AI8" s="36">
        <v>3.5790000000000002</v>
      </c>
      <c r="AJ8" s="36">
        <v>3.5790000000000002</v>
      </c>
      <c r="AK8" s="36">
        <v>3.5790000000000002</v>
      </c>
      <c r="AL8" s="36">
        <v>4.5394500000000004</v>
      </c>
      <c r="AM8" s="36">
        <v>6.6355000000000004</v>
      </c>
      <c r="AN8" s="85">
        <v>8.4451000000000001</v>
      </c>
      <c r="AO8" s="244">
        <v>25</v>
      </c>
      <c r="AP8" s="84" t="s">
        <v>5</v>
      </c>
      <c r="AQ8" s="18" t="str">
        <f>IF(AN8&lt;=40,"compliant","non-compliant")</f>
        <v>compliant</v>
      </c>
      <c r="AR8" s="14"/>
    </row>
    <row r="9" spans="1:44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36">
        <v>8.5519999999999996</v>
      </c>
      <c r="R9" s="36">
        <v>29.9</v>
      </c>
      <c r="S9" s="36">
        <v>132.6</v>
      </c>
      <c r="T9" s="36">
        <v>14.263500000000001</v>
      </c>
      <c r="U9" s="36">
        <v>25.356000000000002</v>
      </c>
      <c r="V9" s="226">
        <v>32.678400000000003</v>
      </c>
      <c r="W9" s="36">
        <v>9.9260000000000002</v>
      </c>
      <c r="X9" s="226">
        <v>17.100000000000001</v>
      </c>
      <c r="Y9" s="36">
        <v>33.100999999999999</v>
      </c>
      <c r="Z9" s="36">
        <v>10.266</v>
      </c>
      <c r="AA9" s="140">
        <v>30</v>
      </c>
      <c r="AB9" s="36">
        <v>58.07</v>
      </c>
      <c r="AC9" s="246">
        <v>7.3506</v>
      </c>
      <c r="AD9" s="89">
        <v>14.141999999999999</v>
      </c>
      <c r="AE9" s="89">
        <v>28.184100000000001</v>
      </c>
      <c r="AF9" s="36">
        <v>5.5010000000000003</v>
      </c>
      <c r="AG9" s="36">
        <v>12.9</v>
      </c>
      <c r="AH9" s="36">
        <v>34.537100000000002</v>
      </c>
      <c r="AI9" s="36">
        <v>10.4528</v>
      </c>
      <c r="AJ9" s="36">
        <v>13.8</v>
      </c>
      <c r="AK9" s="36">
        <v>86.84</v>
      </c>
      <c r="AL9" s="36">
        <v>9.3775499999999994</v>
      </c>
      <c r="AM9" s="36">
        <v>23.25</v>
      </c>
      <c r="AN9" s="85">
        <v>77.90155</v>
      </c>
      <c r="AO9" s="244">
        <v>30</v>
      </c>
      <c r="AP9" s="84" t="s">
        <v>5</v>
      </c>
      <c r="AQ9" s="18" t="str">
        <f>IF(AN9&lt;=50,"compliant","non-compliant")</f>
        <v>non-compliant</v>
      </c>
      <c r="AR9" s="14"/>
    </row>
    <row r="10" spans="1:44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36">
        <v>9.8040000000000003</v>
      </c>
      <c r="R10" s="36">
        <v>38.9</v>
      </c>
      <c r="S10" s="36">
        <v>66.58</v>
      </c>
      <c r="T10" s="36">
        <v>18.615300000000001</v>
      </c>
      <c r="U10" s="36">
        <v>49.298999999999999</v>
      </c>
      <c r="V10" s="226">
        <v>63.555900000000001</v>
      </c>
      <c r="W10" s="36">
        <v>13.98</v>
      </c>
      <c r="X10" s="226">
        <v>28.6</v>
      </c>
      <c r="Y10" s="36">
        <v>179.32660000000001</v>
      </c>
      <c r="Z10" s="36">
        <v>14.46</v>
      </c>
      <c r="AA10" s="36">
        <v>57.7</v>
      </c>
      <c r="AB10" s="36">
        <v>73.400000000000006</v>
      </c>
      <c r="AC10" s="246">
        <v>13.0844</v>
      </c>
      <c r="AD10" s="89">
        <v>26.609000000000002</v>
      </c>
      <c r="AE10" s="89">
        <v>62.018700000000003</v>
      </c>
      <c r="AF10" s="36">
        <v>7.0076999999999998</v>
      </c>
      <c r="AG10" s="36">
        <v>23</v>
      </c>
      <c r="AH10" s="36">
        <v>72.351100000000002</v>
      </c>
      <c r="AI10" s="36">
        <v>12.042400000000001</v>
      </c>
      <c r="AJ10" s="36">
        <v>21.6</v>
      </c>
      <c r="AK10" s="36">
        <v>66.239999999999995</v>
      </c>
      <c r="AL10" s="36">
        <v>9.6707999999999998</v>
      </c>
      <c r="AM10" s="36">
        <v>30.803999999999998</v>
      </c>
      <c r="AN10" s="85">
        <v>62.042000000000002</v>
      </c>
      <c r="AO10" s="244">
        <v>50</v>
      </c>
      <c r="AP10" s="84" t="s">
        <v>156</v>
      </c>
      <c r="AQ10" s="18" t="str">
        <f>IF(AN10&lt;=70,"compliant","non- compliant")</f>
        <v>compliant</v>
      </c>
      <c r="AR10" s="14"/>
    </row>
    <row r="11" spans="1:44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36">
        <v>3.7999999999999999E-2</v>
      </c>
      <c r="R11" s="36">
        <v>0.2</v>
      </c>
      <c r="S11" s="36">
        <v>0.28999999999999998</v>
      </c>
      <c r="T11" s="36">
        <v>2.3449999999999999E-2</v>
      </c>
      <c r="U11" s="36">
        <v>0.17150000000000001</v>
      </c>
      <c r="V11" s="226">
        <v>1.133</v>
      </c>
      <c r="W11" s="36">
        <v>2.76E-2</v>
      </c>
      <c r="X11" s="226">
        <v>6.9000000000000006E-2</v>
      </c>
      <c r="Y11" s="36">
        <v>0.432</v>
      </c>
      <c r="Z11" s="36">
        <v>6.225E-2</v>
      </c>
      <c r="AA11" s="36">
        <v>0.1275</v>
      </c>
      <c r="AB11" s="36">
        <v>0.19275</v>
      </c>
      <c r="AC11" s="246">
        <v>0.02</v>
      </c>
      <c r="AD11" s="89">
        <v>0.02</v>
      </c>
      <c r="AE11" s="89">
        <v>8.9200000000000002E-2</v>
      </c>
      <c r="AF11" s="36">
        <v>9.69E-2</v>
      </c>
      <c r="AG11" s="36">
        <v>0.159</v>
      </c>
      <c r="AH11" s="36">
        <v>0.19589999999999999</v>
      </c>
      <c r="AI11" s="36">
        <v>8.0549999999999997E-2</v>
      </c>
      <c r="AJ11" s="36">
        <v>0.1845</v>
      </c>
      <c r="AK11" s="36">
        <v>0.28844999999999998</v>
      </c>
      <c r="AL11" s="36">
        <v>5.1200000000000002E-2</v>
      </c>
      <c r="AM11" s="36">
        <v>6.5000000000000002E-2</v>
      </c>
      <c r="AN11" s="85">
        <v>0.20080000000000001</v>
      </c>
      <c r="AO11" s="244">
        <v>0.05</v>
      </c>
      <c r="AP11" s="84" t="s">
        <v>4</v>
      </c>
      <c r="AQ11" s="18" t="str">
        <f>IF(AM11&lt;=0.15,"compliant","non-compliant")</f>
        <v>compliant</v>
      </c>
      <c r="AR11" s="14"/>
    </row>
    <row r="12" spans="1:44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36">
        <v>3.0249999999999999E-2</v>
      </c>
      <c r="R12" s="36">
        <v>0.05</v>
      </c>
      <c r="S12" s="36">
        <v>0.2</v>
      </c>
      <c r="T12" s="36">
        <v>0.04</v>
      </c>
      <c r="U12" s="36">
        <v>4.4999999999999998E-2</v>
      </c>
      <c r="V12" s="36">
        <v>0.7</v>
      </c>
      <c r="W12" s="36">
        <v>4.5499999999999999E-2</v>
      </c>
      <c r="X12" s="226">
        <v>0.10199999999999999</v>
      </c>
      <c r="Y12" s="36">
        <v>3.5232000000000001</v>
      </c>
      <c r="Z12" s="36">
        <v>4.3999999999999997E-2</v>
      </c>
      <c r="AA12" s="36">
        <v>0.05</v>
      </c>
      <c r="AB12" s="36">
        <v>0.14000000000000001</v>
      </c>
      <c r="AC12" s="246">
        <v>0.02</v>
      </c>
      <c r="AD12" s="89">
        <v>0.04</v>
      </c>
      <c r="AE12" s="89">
        <v>0.24579999999999999</v>
      </c>
      <c r="AF12" s="36">
        <v>4.2000000000000003E-2</v>
      </c>
      <c r="AG12" s="36">
        <v>0.05</v>
      </c>
      <c r="AH12" s="36">
        <v>0.1792</v>
      </c>
      <c r="AI12" s="36">
        <v>4.2000000000000003E-2</v>
      </c>
      <c r="AJ12" s="36">
        <v>0.05</v>
      </c>
      <c r="AK12" s="36">
        <v>0.248</v>
      </c>
      <c r="AL12" s="36">
        <v>0.04</v>
      </c>
      <c r="AM12" s="36">
        <v>0.05</v>
      </c>
      <c r="AN12" s="85">
        <v>0.51</v>
      </c>
      <c r="AO12" s="244">
        <v>0.5</v>
      </c>
      <c r="AP12" s="84" t="s">
        <v>5</v>
      </c>
      <c r="AQ12" s="18" t="str">
        <f>IF(AJ12&lt;=10,"compliant","non-compliant")</f>
        <v>compliant</v>
      </c>
      <c r="AR12" s="14"/>
    </row>
    <row r="13" spans="1:44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2"/>
      <c r="R13" s="12"/>
      <c r="S13" s="12"/>
      <c r="T13" s="12"/>
      <c r="U13" s="12"/>
      <c r="V13" s="12"/>
      <c r="W13" s="12"/>
      <c r="X13" s="229"/>
      <c r="Y13" s="12"/>
      <c r="Z13" s="12"/>
      <c r="AA13" s="12"/>
      <c r="AB13" s="12"/>
      <c r="AC13" s="246">
        <v>5.4149999999999997E-2</v>
      </c>
      <c r="AD13" s="89">
        <v>0.11849999999999999</v>
      </c>
      <c r="AE13" s="89">
        <v>0.18285000000000001</v>
      </c>
      <c r="AF13" s="12"/>
      <c r="AG13" s="12"/>
      <c r="AH13" s="12"/>
      <c r="AI13" s="12"/>
      <c r="AJ13" s="12"/>
      <c r="AK13" s="12"/>
      <c r="AL13" s="12"/>
      <c r="AM13" s="12"/>
      <c r="AN13" s="185"/>
      <c r="AO13" s="244">
        <v>0.25</v>
      </c>
      <c r="AP13" s="84"/>
      <c r="AQ13" s="18"/>
      <c r="AR13" s="14"/>
    </row>
    <row r="14" spans="1:44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36">
        <v>6.49</v>
      </c>
      <c r="R14" s="36">
        <v>7.8</v>
      </c>
      <c r="S14" s="36">
        <v>8.3246000000000002</v>
      </c>
      <c r="T14" s="36">
        <v>7.0575000000000001</v>
      </c>
      <c r="U14" s="36">
        <v>7.7350000000000003</v>
      </c>
      <c r="V14" s="36">
        <v>8.3674999999999997</v>
      </c>
      <c r="W14" s="36">
        <v>6.8845999999999998</v>
      </c>
      <c r="X14" s="226">
        <v>7.7290000000000001</v>
      </c>
      <c r="Y14" s="36">
        <v>8.3370999999999995</v>
      </c>
      <c r="Z14" s="36">
        <v>7.2</v>
      </c>
      <c r="AA14" s="36">
        <v>8.11</v>
      </c>
      <c r="AB14" s="36">
        <v>8.4135000000000009</v>
      </c>
      <c r="AC14" s="246">
        <v>7.5620000000000003</v>
      </c>
      <c r="AD14" s="89">
        <v>8.18</v>
      </c>
      <c r="AE14" s="89">
        <v>8.5</v>
      </c>
      <c r="AF14" s="36">
        <v>6.95</v>
      </c>
      <c r="AG14" s="36">
        <v>7.59</v>
      </c>
      <c r="AH14" s="36">
        <v>8.2609999999999992</v>
      </c>
      <c r="AI14" s="36">
        <v>6.86</v>
      </c>
      <c r="AJ14" s="36">
        <v>7.63</v>
      </c>
      <c r="AK14" s="36">
        <v>8.2240000000000002</v>
      </c>
      <c r="AL14" s="36">
        <v>7.2</v>
      </c>
      <c r="AM14" s="36">
        <v>7.8</v>
      </c>
      <c r="AN14" s="85">
        <v>8.2961500000000008</v>
      </c>
      <c r="AO14" s="244" t="s">
        <v>59</v>
      </c>
      <c r="AP14" s="167" t="s">
        <v>6</v>
      </c>
      <c r="AQ14" s="18" t="str">
        <f>IF(AL14&gt;=6.5,"compliant","non-compliant")</f>
        <v>compliant</v>
      </c>
      <c r="AR14" s="18" t="str">
        <f>IF(AN14&lt;=8.4,"compliant","non-compliant")</f>
        <v>compliant</v>
      </c>
    </row>
    <row r="15" spans="1:44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36">
        <v>0.05</v>
      </c>
      <c r="R15" s="36">
        <v>0.5</v>
      </c>
      <c r="S15" s="36">
        <v>0.5</v>
      </c>
      <c r="T15" s="36">
        <v>2.6599999999999999E-2</v>
      </c>
      <c r="U15" s="36">
        <v>0.05</v>
      </c>
      <c r="V15" s="36">
        <v>3.5026000000000002</v>
      </c>
      <c r="W15" s="36">
        <v>2.4E-2</v>
      </c>
      <c r="X15" s="226">
        <v>0.05</v>
      </c>
      <c r="Y15" s="36">
        <v>2.08</v>
      </c>
      <c r="Z15" s="36">
        <v>3.4599999999999999E-2</v>
      </c>
      <c r="AA15" s="36">
        <v>0.05</v>
      </c>
      <c r="AB15" s="36">
        <v>0.05</v>
      </c>
      <c r="AC15" s="246">
        <v>5.7000000000000002E-3</v>
      </c>
      <c r="AD15" s="89">
        <v>2.1000000000000001E-2</v>
      </c>
      <c r="AE15" s="89">
        <v>7.0000000000000007E-2</v>
      </c>
      <c r="AF15" s="36">
        <v>2.6749999999999999E-2</v>
      </c>
      <c r="AG15" s="36">
        <v>0.05</v>
      </c>
      <c r="AH15" s="36">
        <v>0.16250000000000001</v>
      </c>
      <c r="AI15" s="36">
        <v>0.05</v>
      </c>
      <c r="AJ15" s="36">
        <v>0.05</v>
      </c>
      <c r="AK15" s="36">
        <v>0.16300000000000001</v>
      </c>
      <c r="AL15" s="36">
        <v>4.9500000000000002E-2</v>
      </c>
      <c r="AM15" s="36">
        <v>0.05</v>
      </c>
      <c r="AN15" s="85">
        <v>0.20275000000000001</v>
      </c>
      <c r="AO15" s="244">
        <v>0.02</v>
      </c>
      <c r="AP15" s="84" t="s">
        <v>4</v>
      </c>
      <c r="AQ15" s="18" t="str">
        <f>IF(AM15&lt;=0.025,"compliant","non-compliant")</f>
        <v>non-compliant</v>
      </c>
      <c r="AR15" s="14"/>
    </row>
    <row r="16" spans="1:44" ht="45.7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36">
        <v>20.45</v>
      </c>
      <c r="R16" s="36">
        <v>45.832000000000001</v>
      </c>
      <c r="S16" s="36">
        <v>770</v>
      </c>
      <c r="T16" s="36">
        <v>21</v>
      </c>
      <c r="U16" s="36">
        <v>41</v>
      </c>
      <c r="V16" s="36">
        <v>69.3</v>
      </c>
      <c r="W16" s="36">
        <v>32.133200000000002</v>
      </c>
      <c r="X16" s="226">
        <v>120</v>
      </c>
      <c r="Y16" s="36">
        <v>855</v>
      </c>
      <c r="Z16" s="36">
        <v>26.506150000000002</v>
      </c>
      <c r="AA16" s="36">
        <v>105.5</v>
      </c>
      <c r="AB16" s="36">
        <v>302.95</v>
      </c>
      <c r="AC16" s="246">
        <v>16.8</v>
      </c>
      <c r="AD16" s="89">
        <v>30.667999999999999</v>
      </c>
      <c r="AE16" s="89">
        <v>134.97335000000001</v>
      </c>
      <c r="AF16" s="36">
        <v>16</v>
      </c>
      <c r="AG16" s="36">
        <v>32.5</v>
      </c>
      <c r="AH16" s="36">
        <v>109.25</v>
      </c>
      <c r="AI16" s="36">
        <v>17.9513</v>
      </c>
      <c r="AJ16" s="36">
        <v>47</v>
      </c>
      <c r="AK16" s="36">
        <v>84.7</v>
      </c>
      <c r="AL16" s="36">
        <v>3.7250000000000001</v>
      </c>
      <c r="AM16" s="36">
        <v>148.5</v>
      </c>
      <c r="AN16" s="85">
        <v>583.70000000000005</v>
      </c>
      <c r="AO16" s="244">
        <v>150</v>
      </c>
      <c r="AP16" s="168" t="s">
        <v>122</v>
      </c>
      <c r="AQ16" s="18" t="str">
        <f>IF(AN16&lt;=400,"compliant","non-compliant")</f>
        <v>non-compliant</v>
      </c>
      <c r="AR16" s="14"/>
    </row>
    <row r="17" spans="1:4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36">
        <v>95.028000000000006</v>
      </c>
      <c r="R17" s="36">
        <v>95.028000000000006</v>
      </c>
      <c r="S17" s="36">
        <v>95.028000000000006</v>
      </c>
      <c r="T17" s="36">
        <v>114.6983</v>
      </c>
      <c r="U17" s="36">
        <v>207.869</v>
      </c>
      <c r="V17" s="36">
        <v>270.87529999999998</v>
      </c>
      <c r="W17" s="36">
        <v>94.364599999999996</v>
      </c>
      <c r="X17" s="226">
        <v>134.83150000000001</v>
      </c>
      <c r="Y17" s="36">
        <v>202.4984</v>
      </c>
      <c r="Z17" s="36">
        <v>130.66675000000001</v>
      </c>
      <c r="AA17" s="36">
        <v>206</v>
      </c>
      <c r="AB17" s="36">
        <v>227.9</v>
      </c>
      <c r="AC17" s="89">
        <v>61.8</v>
      </c>
      <c r="AD17" s="89">
        <v>117.471</v>
      </c>
      <c r="AE17" s="89">
        <v>209.66499999999999</v>
      </c>
      <c r="AF17" s="36">
        <v>104.9541</v>
      </c>
      <c r="AG17" s="36">
        <v>184.56899999999999</v>
      </c>
      <c r="AH17" s="36">
        <v>264.18389999999999</v>
      </c>
      <c r="AI17" s="36">
        <v>94.084000000000003</v>
      </c>
      <c r="AJ17" s="36">
        <v>94.084000000000003</v>
      </c>
      <c r="AK17" s="36">
        <v>94.084000000000003</v>
      </c>
      <c r="AL17" s="36">
        <v>86.083299999999994</v>
      </c>
      <c r="AM17" s="36">
        <v>176.006</v>
      </c>
      <c r="AN17" s="85">
        <v>250.57259999999999</v>
      </c>
      <c r="AO17" s="244">
        <v>120</v>
      </c>
      <c r="AP17" s="84" t="s">
        <v>72</v>
      </c>
      <c r="AQ17" s="18" t="str">
        <f>IF(AN17&lt;=300,"compliant","non-compliant")</f>
        <v>compliant</v>
      </c>
      <c r="AR17" s="14"/>
    </row>
    <row r="18" spans="1:4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58"/>
      <c r="AD18" s="58"/>
      <c r="AE18" s="58"/>
      <c r="AF18" s="49"/>
      <c r="AG18" s="49"/>
      <c r="AH18" s="49"/>
      <c r="AI18" s="49"/>
      <c r="AJ18" s="49"/>
      <c r="AK18" s="49"/>
      <c r="AL18" s="49"/>
      <c r="AM18" s="49"/>
      <c r="AN18" s="186"/>
      <c r="AO18" s="244">
        <v>10</v>
      </c>
      <c r="AP18" s="169" t="s">
        <v>5</v>
      </c>
      <c r="AQ18" s="14"/>
      <c r="AR18" s="14"/>
    </row>
    <row r="19" spans="1:4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8"/>
      <c r="AD19" s="18"/>
      <c r="AE19" s="18"/>
      <c r="AF19" s="14"/>
      <c r="AG19" s="14"/>
      <c r="AH19" s="14"/>
      <c r="AI19" s="14"/>
      <c r="AJ19" s="14"/>
      <c r="AK19" s="14"/>
      <c r="AL19" s="14"/>
      <c r="AM19" s="14"/>
      <c r="AN19" s="166"/>
      <c r="AO19" s="244">
        <v>9</v>
      </c>
      <c r="AP19" s="169" t="s">
        <v>4</v>
      </c>
      <c r="AQ19" s="14"/>
      <c r="AR19" s="14"/>
    </row>
    <row r="20" spans="1:4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8"/>
      <c r="AD20" s="18"/>
      <c r="AE20" s="18"/>
      <c r="AF20" s="14"/>
      <c r="AG20" s="14"/>
      <c r="AH20" s="14"/>
      <c r="AI20" s="14"/>
      <c r="AJ20" s="14"/>
      <c r="AK20" s="14"/>
      <c r="AL20" s="14"/>
      <c r="AM20" s="14"/>
      <c r="AN20" s="166"/>
      <c r="AO20" s="244">
        <v>2</v>
      </c>
      <c r="AP20" s="169" t="s">
        <v>6</v>
      </c>
      <c r="AQ20" s="18"/>
      <c r="AR20" s="14"/>
    </row>
    <row r="21" spans="1:4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8"/>
      <c r="AD21" s="18"/>
      <c r="AE21" s="18"/>
      <c r="AF21" s="14"/>
      <c r="AG21" s="14"/>
      <c r="AH21" s="14"/>
      <c r="AI21" s="14"/>
      <c r="AJ21" s="14"/>
      <c r="AK21" s="14"/>
      <c r="AL21" s="14"/>
      <c r="AM21" s="14"/>
      <c r="AN21" s="166"/>
      <c r="AO21" s="244">
        <v>5</v>
      </c>
      <c r="AP21" s="169" t="s">
        <v>6</v>
      </c>
      <c r="AQ21" s="18"/>
      <c r="AR21" s="14"/>
    </row>
    <row r="22" spans="1:4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8"/>
      <c r="AD22" s="18"/>
      <c r="AE22" s="18"/>
      <c r="AF22" s="14"/>
      <c r="AG22" s="14"/>
      <c r="AH22" s="14"/>
      <c r="AI22" s="14"/>
      <c r="AJ22" s="14"/>
      <c r="AK22" s="14"/>
      <c r="AL22" s="14"/>
      <c r="AM22" s="14"/>
      <c r="AN22" s="166"/>
      <c r="AO22" s="244">
        <v>1.5</v>
      </c>
      <c r="AP22" s="169"/>
      <c r="AQ22" s="14"/>
      <c r="AR22" s="14"/>
    </row>
    <row r="23" spans="1:4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8"/>
      <c r="AD23" s="18"/>
      <c r="AE23" s="18"/>
      <c r="AF23" s="14"/>
      <c r="AG23" s="14"/>
      <c r="AH23" s="14"/>
      <c r="AI23" s="14"/>
      <c r="AJ23" s="14"/>
      <c r="AK23" s="14"/>
      <c r="AL23" s="14"/>
      <c r="AM23" s="14"/>
      <c r="AN23" s="166"/>
      <c r="AO23" s="244">
        <v>130</v>
      </c>
      <c r="AP23" s="169" t="s">
        <v>123</v>
      </c>
      <c r="AQ23" s="14"/>
      <c r="AR23" s="14"/>
    </row>
    <row r="24" spans="1:4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8"/>
      <c r="AD24" s="18"/>
      <c r="AE24" s="18"/>
      <c r="AF24" s="14"/>
      <c r="AG24" s="14"/>
      <c r="AH24" s="14"/>
      <c r="AI24" s="14"/>
      <c r="AJ24" s="14"/>
      <c r="AK24" s="14"/>
      <c r="AL24" s="14"/>
      <c r="AM24" s="14"/>
      <c r="AN24" s="166"/>
      <c r="AO24" s="244">
        <v>130</v>
      </c>
      <c r="AP24" s="169" t="s">
        <v>123</v>
      </c>
      <c r="AQ24" s="14"/>
      <c r="AR24" s="14"/>
    </row>
    <row r="25" spans="1:4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8"/>
      <c r="AD25" s="18"/>
      <c r="AE25" s="2"/>
      <c r="AF25" s="14"/>
      <c r="AG25" s="14"/>
      <c r="AH25" s="14"/>
      <c r="AI25" s="14"/>
      <c r="AJ25" s="14"/>
      <c r="AK25" s="14"/>
      <c r="AL25" s="14"/>
      <c r="AM25" s="14"/>
      <c r="AN25" s="134">
        <v>1.3</v>
      </c>
      <c r="AO25" s="244">
        <v>0.02</v>
      </c>
      <c r="AP25" s="169" t="s">
        <v>4</v>
      </c>
      <c r="AQ25" s="14" t="str">
        <f>IF(AN25&lt;=0.01,"compliant","non-compliant")</f>
        <v>non-compliant</v>
      </c>
      <c r="AR25" s="14"/>
    </row>
    <row r="26" spans="1:4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8"/>
      <c r="AD26" s="18"/>
      <c r="AE26" s="2"/>
      <c r="AF26" s="14"/>
      <c r="AG26" s="14"/>
      <c r="AH26" s="14"/>
      <c r="AI26" s="14"/>
      <c r="AJ26" s="14"/>
      <c r="AK26" s="14"/>
      <c r="AL26" s="14"/>
      <c r="AM26" s="14"/>
      <c r="AN26" s="18"/>
      <c r="AO26" s="244">
        <v>0.5</v>
      </c>
      <c r="AP26" s="169" t="s">
        <v>6</v>
      </c>
      <c r="AQ26" s="14"/>
      <c r="AR26" s="14"/>
    </row>
    <row r="27" spans="1:4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8"/>
      <c r="AD27" s="18"/>
      <c r="AE27" s="2"/>
      <c r="AF27" s="14"/>
      <c r="AG27" s="14"/>
      <c r="AH27" s="14"/>
      <c r="AI27" s="14"/>
      <c r="AJ27" s="14"/>
      <c r="AK27" s="14"/>
      <c r="AL27" s="14"/>
      <c r="AM27" s="14"/>
      <c r="AN27" s="18"/>
      <c r="AO27" s="244">
        <v>7</v>
      </c>
      <c r="AP27" s="169" t="s">
        <v>4</v>
      </c>
      <c r="AQ27" s="14"/>
      <c r="AR27" s="14"/>
    </row>
    <row r="28" spans="1:4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8"/>
      <c r="AD28" s="18"/>
      <c r="AE28" s="2"/>
      <c r="AF28" s="14"/>
      <c r="AG28" s="14"/>
      <c r="AH28" s="14"/>
      <c r="AI28" s="14"/>
      <c r="AJ28" s="14"/>
      <c r="AK28" s="14"/>
      <c r="AL28" s="14"/>
      <c r="AM28" s="14"/>
      <c r="AN28" s="134">
        <v>1.27</v>
      </c>
      <c r="AO28" s="244">
        <v>0.3</v>
      </c>
      <c r="AP28" s="169" t="s">
        <v>5</v>
      </c>
      <c r="AQ28" s="18" t="str">
        <f>IF(AN28&lt;=0.3,"compliant","non-compliant")</f>
        <v>non-compliant</v>
      </c>
      <c r="AR28" s="14"/>
    </row>
    <row r="29" spans="1:4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8"/>
      <c r="AD29" s="18"/>
      <c r="AE29" s="2"/>
      <c r="AF29" s="14"/>
      <c r="AG29" s="14"/>
      <c r="AH29" s="14"/>
      <c r="AI29" s="14"/>
      <c r="AJ29" s="14"/>
      <c r="AK29" s="14"/>
      <c r="AL29" s="14"/>
      <c r="AM29" s="14"/>
      <c r="AN29" s="134">
        <v>0.06</v>
      </c>
      <c r="AO29" s="244">
        <v>0.05</v>
      </c>
      <c r="AP29" s="169" t="s">
        <v>6</v>
      </c>
      <c r="AQ29" s="18" t="str">
        <f>IF(AN29&lt;=0.02,"compliant","non-compliant")</f>
        <v>non-compliant</v>
      </c>
      <c r="AR29" s="14"/>
    </row>
    <row r="30" spans="1:44" x14ac:dyDescent="0.25">
      <c r="N30" s="115"/>
      <c r="O30" s="204"/>
      <c r="P30" s="115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</row>
    <row r="31" spans="1:44" x14ac:dyDescent="0.25">
      <c r="N31" s="116"/>
      <c r="O31" s="205"/>
      <c r="P31" s="116"/>
      <c r="AN31" s="135"/>
      <c r="AO31" s="98" t="s">
        <v>163</v>
      </c>
      <c r="AP31" s="98"/>
      <c r="AQ31" s="98"/>
    </row>
    <row r="32" spans="1:4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5">
    <mergeCell ref="AP1:AQ2"/>
    <mergeCell ref="C14:E14"/>
    <mergeCell ref="C28:E28"/>
    <mergeCell ref="Q1:S1"/>
    <mergeCell ref="AI1:AK1"/>
    <mergeCell ref="AL1:AN1"/>
    <mergeCell ref="C1:E1"/>
    <mergeCell ref="F1:I1"/>
    <mergeCell ref="J1:M1"/>
    <mergeCell ref="AC1:AE1"/>
    <mergeCell ref="T1:V1"/>
    <mergeCell ref="W1:Y1"/>
    <mergeCell ref="Z1:AB1"/>
    <mergeCell ref="AF1:AH1"/>
    <mergeCell ref="N1:O1"/>
  </mergeCells>
  <conditionalFormatting sqref="AQ3:AQ10 AQ15:AQ24 AQ13">
    <cfRule type="containsText" dxfId="88" priority="7" operator="containsText" text="non-compliant">
      <formula>NOT(ISERROR(SEARCH("non-compliant",AQ3)))</formula>
    </cfRule>
  </conditionalFormatting>
  <conditionalFormatting sqref="AQ3">
    <cfRule type="cellIs" dxfId="87" priority="6" operator="equal">
      <formula>"non-compliant"</formula>
    </cfRule>
  </conditionalFormatting>
  <conditionalFormatting sqref="AQ14">
    <cfRule type="containsText" dxfId="86" priority="5" operator="containsText" text="non-compliant">
      <formula>NOT(ISERROR(SEARCH("non-compliant",AQ14)))</formula>
    </cfRule>
  </conditionalFormatting>
  <conditionalFormatting sqref="AR14">
    <cfRule type="cellIs" dxfId="85" priority="4" operator="equal">
      <formula>"non-compliant"</formula>
    </cfRule>
  </conditionalFormatting>
  <conditionalFormatting sqref="AQ25:AQ29">
    <cfRule type="containsText" dxfId="84" priority="3" operator="containsText" text="non-compliant">
      <formula>NOT(ISERROR(SEARCH("non-compliant",AQ25)))</formula>
    </cfRule>
  </conditionalFormatting>
  <conditionalFormatting sqref="AQ11">
    <cfRule type="containsText" dxfId="83" priority="2" operator="containsText" text="non-compliant">
      <formula>NOT(ISERROR(SEARCH("non-compliant",AQ11)))</formula>
    </cfRule>
  </conditionalFormatting>
  <conditionalFormatting sqref="AQ12">
    <cfRule type="containsText" dxfId="82" priority="1" operator="containsText" text="non-compliant">
      <formula>NOT(ISERROR(SEARCH("non-compliant",AQ12)))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F98"/>
  <sheetViews>
    <sheetView workbookViewId="0">
      <pane xSplit="1" topLeftCell="R1" activePane="topRight" state="frozen"/>
      <selection activeCell="V36" sqref="V36"/>
      <selection pane="topRight" activeCell="AA16" sqref="AA16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20" max="20" width="9.140625" customWidth="1"/>
    <col min="21" max="23" width="9.140625" style="154" customWidth="1"/>
    <col min="24" max="24" width="9.140625" style="1"/>
    <col min="28" max="28" width="13.28515625" bestFit="1" customWidth="1"/>
    <col min="29" max="29" width="12.5703125" customWidth="1"/>
  </cols>
  <sheetData>
    <row r="1" spans="1:30" ht="22.5" customHeight="1" x14ac:dyDescent="0.25">
      <c r="A1" s="83" t="s">
        <v>133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158</v>
      </c>
      <c r="S1" s="283"/>
      <c r="T1" s="284"/>
      <c r="U1" s="288" t="s">
        <v>159</v>
      </c>
      <c r="V1" s="289"/>
      <c r="W1" s="290"/>
      <c r="X1" s="282" t="s">
        <v>110</v>
      </c>
      <c r="Y1" s="283"/>
      <c r="Z1" s="284"/>
      <c r="AA1" s="33" t="s">
        <v>84</v>
      </c>
      <c r="AB1" s="263" t="s">
        <v>120</v>
      </c>
      <c r="AC1" s="264"/>
      <c r="AD1" s="14"/>
    </row>
    <row r="2" spans="1:30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152">
        <v>0.05</v>
      </c>
      <c r="V2" s="241">
        <v>0.5</v>
      </c>
      <c r="W2" s="241">
        <v>0.95</v>
      </c>
      <c r="X2" s="139">
        <v>0.05</v>
      </c>
      <c r="Y2" s="139">
        <v>0.5</v>
      </c>
      <c r="Z2" s="48">
        <v>0.95</v>
      </c>
      <c r="AA2" s="170"/>
      <c r="AB2" s="265"/>
      <c r="AC2" s="266"/>
      <c r="AD2" s="14"/>
    </row>
    <row r="3" spans="1:30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24.258199999999999</v>
      </c>
      <c r="S3" s="36">
        <v>34.067</v>
      </c>
      <c r="T3" s="36">
        <v>109.68429999999999</v>
      </c>
      <c r="U3" s="153">
        <v>28.06</v>
      </c>
      <c r="V3" s="242">
        <v>71.599999999999994</v>
      </c>
      <c r="W3" s="242">
        <v>157.22020000000001</v>
      </c>
      <c r="X3" s="140">
        <v>26.467099999999999</v>
      </c>
      <c r="Y3" s="140">
        <v>43.633000000000003</v>
      </c>
      <c r="Z3" s="85">
        <v>61.897799999999997</v>
      </c>
      <c r="AA3" s="244">
        <v>90</v>
      </c>
      <c r="AB3" s="84" t="s">
        <v>5</v>
      </c>
      <c r="AC3" s="230" t="str">
        <f>IF(T3&lt;=80,"compliant","non-compliant")</f>
        <v>non-compliant</v>
      </c>
      <c r="AD3" s="14"/>
    </row>
    <row r="4" spans="1:30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12.208600000000001</v>
      </c>
      <c r="S4" s="36">
        <v>20.060500000000001</v>
      </c>
      <c r="T4" s="36">
        <v>48.1</v>
      </c>
      <c r="U4" s="153">
        <v>15.1778</v>
      </c>
      <c r="V4" s="242">
        <v>22.94</v>
      </c>
      <c r="W4" s="242">
        <v>30.843800000000002</v>
      </c>
      <c r="X4" s="140">
        <v>10.2875</v>
      </c>
      <c r="Y4" s="140">
        <v>16.436</v>
      </c>
      <c r="Z4" s="85">
        <v>24.153500000000001</v>
      </c>
      <c r="AA4" s="244">
        <v>30</v>
      </c>
      <c r="AB4" s="84" t="s">
        <v>114</v>
      </c>
      <c r="AC4" s="230" t="str">
        <f>IF(T4&lt;=100,"compliant","non-compliant")</f>
        <v>compliant</v>
      </c>
      <c r="AD4" s="18"/>
    </row>
    <row r="5" spans="1:30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224.66589999999999</v>
      </c>
      <c r="S5" s="36">
        <v>421.34800000000001</v>
      </c>
      <c r="T5" s="36">
        <v>909.78399999999999</v>
      </c>
      <c r="U5" s="153">
        <v>391.78649999999999</v>
      </c>
      <c r="V5" s="242">
        <v>655.952</v>
      </c>
      <c r="W5" s="242">
        <v>879.07429999999999</v>
      </c>
      <c r="X5" s="140">
        <v>251.35140000000001</v>
      </c>
      <c r="Y5" s="140">
        <v>394</v>
      </c>
      <c r="Z5" s="85">
        <v>529.36974999999995</v>
      </c>
      <c r="AA5" s="244">
        <v>500</v>
      </c>
      <c r="AB5" s="84" t="s">
        <v>6</v>
      </c>
      <c r="AC5" s="230" t="str">
        <f>IF(T5&lt;=260,"compliant","non-compliant")</f>
        <v>non-compliant</v>
      </c>
      <c r="AD5" s="18"/>
    </row>
    <row r="6" spans="1:30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25.4</v>
      </c>
      <c r="S6" s="36">
        <v>65</v>
      </c>
      <c r="T6" s="36">
        <v>140.4</v>
      </c>
      <c r="U6" s="153">
        <v>39.119999999999997</v>
      </c>
      <c r="V6" s="242">
        <v>87.2</v>
      </c>
      <c r="W6" s="242">
        <v>177.8</v>
      </c>
      <c r="X6" s="140">
        <v>35.69</v>
      </c>
      <c r="Y6" s="140">
        <v>56.55</v>
      </c>
      <c r="Z6" s="85">
        <v>74.754999999999995</v>
      </c>
      <c r="AA6" s="244">
        <v>90</v>
      </c>
      <c r="AB6" s="84" t="s">
        <v>121</v>
      </c>
      <c r="AC6" s="230" t="str">
        <f>IF(T6&lt;=40,"compliant","non-compliant")</f>
        <v>non-compliant</v>
      </c>
      <c r="AD6" s="18"/>
    </row>
    <row r="7" spans="1:30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0.39040000000000002</v>
      </c>
      <c r="S7" s="36">
        <v>0.505</v>
      </c>
      <c r="T7" s="36">
        <v>0.77529999999999999</v>
      </c>
      <c r="U7" s="153">
        <v>0.34699999999999998</v>
      </c>
      <c r="V7" s="242">
        <v>0.51</v>
      </c>
      <c r="W7" s="242">
        <v>0.7</v>
      </c>
      <c r="X7" s="140">
        <v>0.34610000000000002</v>
      </c>
      <c r="Y7" s="140">
        <v>0.46</v>
      </c>
      <c r="Z7" s="85">
        <v>0.59</v>
      </c>
      <c r="AA7" s="244">
        <v>0.75</v>
      </c>
      <c r="AB7" s="84" t="s">
        <v>5</v>
      </c>
      <c r="AC7" s="230" t="str">
        <f>IF(T7&lt;=1,"compliant","non-compliant")</f>
        <v>compliant</v>
      </c>
      <c r="AD7" s="14"/>
    </row>
    <row r="8" spans="1:30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4.5716000000000001</v>
      </c>
      <c r="S8" s="36">
        <v>6.5629999999999997</v>
      </c>
      <c r="T8" s="36">
        <v>12.8589</v>
      </c>
      <c r="U8" s="153">
        <v>4.0405499999999996</v>
      </c>
      <c r="V8" s="242">
        <v>6.5335000000000001</v>
      </c>
      <c r="W8" s="242">
        <v>10.40945</v>
      </c>
      <c r="X8" s="140">
        <v>4.7186500000000002</v>
      </c>
      <c r="Y8" s="140">
        <v>6.25</v>
      </c>
      <c r="Z8" s="85">
        <v>7.6612</v>
      </c>
      <c r="AA8" s="244">
        <v>25</v>
      </c>
      <c r="AB8" s="84" t="s">
        <v>5</v>
      </c>
      <c r="AC8" s="230" t="str">
        <f>IF(T8&lt;=40,"compliant","non-compliant")</f>
        <v>compliant</v>
      </c>
      <c r="AD8" s="14"/>
    </row>
    <row r="9" spans="1:30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10.79875</v>
      </c>
      <c r="S9" s="36">
        <v>24.512499999999999</v>
      </c>
      <c r="T9" s="36">
        <v>77.158600000000007</v>
      </c>
      <c r="U9" s="153">
        <v>18.6572</v>
      </c>
      <c r="V9" s="242">
        <v>46.148000000000003</v>
      </c>
      <c r="W9" s="242">
        <v>144.1507</v>
      </c>
      <c r="X9" s="140">
        <v>14.0152</v>
      </c>
      <c r="Y9" s="140">
        <v>26</v>
      </c>
      <c r="Z9" s="85">
        <v>38.653700000000001</v>
      </c>
      <c r="AA9" s="244">
        <v>50</v>
      </c>
      <c r="AB9" s="84" t="s">
        <v>5</v>
      </c>
      <c r="AC9" s="230" t="str">
        <f>IF(T9&lt;=50,"compliant","non-compliant")</f>
        <v>non-compliant</v>
      </c>
      <c r="AD9" s="14"/>
    </row>
    <row r="10" spans="1:30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10.269600000000001</v>
      </c>
      <c r="S10" s="36">
        <v>33.085999999999999</v>
      </c>
      <c r="T10" s="36">
        <v>57.688800000000001</v>
      </c>
      <c r="U10" s="153">
        <v>22.632249999999999</v>
      </c>
      <c r="V10" s="242">
        <v>36.549999999999997</v>
      </c>
      <c r="W10" s="242">
        <v>53.15</v>
      </c>
      <c r="X10" s="140">
        <v>16.855</v>
      </c>
      <c r="Y10" s="140">
        <v>27.437999999999999</v>
      </c>
      <c r="Z10" s="85">
        <v>36.326999999999998</v>
      </c>
      <c r="AA10" s="244">
        <v>50</v>
      </c>
      <c r="AB10" s="84" t="s">
        <v>6</v>
      </c>
      <c r="AC10" s="230" t="str">
        <f>IF(T10&lt;=70,"compliant","non- compliant")</f>
        <v>compliant</v>
      </c>
      <c r="AD10" s="14"/>
    </row>
    <row r="11" spans="1:30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4.5999999999999999E-2</v>
      </c>
      <c r="T11" s="36">
        <v>9.9250000000000005E-2</v>
      </c>
      <c r="U11" s="153">
        <v>2.5000000000000001E-2</v>
      </c>
      <c r="V11" s="242">
        <v>2.5000000000000001E-2</v>
      </c>
      <c r="W11" s="242">
        <v>0.20399999999999999</v>
      </c>
      <c r="X11" s="140">
        <v>0.02</v>
      </c>
      <c r="Y11" s="140">
        <v>0.02</v>
      </c>
      <c r="Z11" s="85">
        <v>0.1046</v>
      </c>
      <c r="AA11" s="244">
        <v>0.05</v>
      </c>
      <c r="AB11" s="84" t="s">
        <v>4</v>
      </c>
      <c r="AC11" s="18" t="str">
        <f>IF(Y11&lt;=0.15,"compliant","non-compliant")</f>
        <v>compliant</v>
      </c>
      <c r="AD11" s="14"/>
    </row>
    <row r="12" spans="1:30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0.04</v>
      </c>
      <c r="S12" s="36">
        <v>0.05</v>
      </c>
      <c r="T12" s="36">
        <v>0.62629999999999997</v>
      </c>
      <c r="U12" s="153">
        <v>2.5000000000000001E-2</v>
      </c>
      <c r="V12" s="242">
        <v>0.23499999999999999</v>
      </c>
      <c r="W12" s="242">
        <v>1.4423999999999999</v>
      </c>
      <c r="X12" s="140">
        <v>0.02</v>
      </c>
      <c r="Y12" s="140">
        <v>0.05</v>
      </c>
      <c r="Z12" s="85">
        <v>0.41670000000000001</v>
      </c>
      <c r="AA12" s="244">
        <v>0.5</v>
      </c>
      <c r="AB12" s="84" t="s">
        <v>5</v>
      </c>
      <c r="AC12" s="230" t="str">
        <f>IF(S12&lt;=10,"compliant","non-compliant")</f>
        <v>compliant</v>
      </c>
      <c r="AD12" s="14"/>
    </row>
    <row r="13" spans="1:30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53">
        <v>0.01</v>
      </c>
      <c r="V13" s="242">
        <v>5.3999999999999999E-2</v>
      </c>
      <c r="W13" s="242">
        <v>0.15559999999999999</v>
      </c>
      <c r="X13" s="127">
        <v>8.9999999999999993E-3</v>
      </c>
      <c r="Y13" s="127">
        <v>2.3E-2</v>
      </c>
      <c r="Z13" s="185">
        <v>9.4E-2</v>
      </c>
      <c r="AA13" s="244">
        <v>0.25</v>
      </c>
      <c r="AB13" s="84"/>
      <c r="AC13" s="230"/>
      <c r="AD13" s="14"/>
    </row>
    <row r="14" spans="1:30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7.06</v>
      </c>
      <c r="S14" s="36">
        <v>7.9</v>
      </c>
      <c r="T14" s="36">
        <v>8.3396000000000008</v>
      </c>
      <c r="U14" s="153">
        <v>7.32</v>
      </c>
      <c r="V14" s="242">
        <v>7.8929999999999998</v>
      </c>
      <c r="W14" s="242">
        <v>8.3552</v>
      </c>
      <c r="X14" s="140">
        <v>7.5860000000000003</v>
      </c>
      <c r="Y14" s="140">
        <v>8.1790000000000003</v>
      </c>
      <c r="Z14" s="85">
        <v>8.6395</v>
      </c>
      <c r="AA14" s="244" t="s">
        <v>59</v>
      </c>
      <c r="AB14" s="167" t="s">
        <v>6</v>
      </c>
      <c r="AC14" s="230" t="str">
        <f>IF(R14&gt;=6.5,"compliant","non-compliant")</f>
        <v>compliant</v>
      </c>
      <c r="AD14" s="18" t="str">
        <f>IF(T14&lt;=8.4,"compliant","non-compliant")</f>
        <v>compliant</v>
      </c>
    </row>
    <row r="15" spans="1:30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2.8500000000000001E-2</v>
      </c>
      <c r="S15" s="36">
        <v>0.05</v>
      </c>
      <c r="T15" s="36">
        <v>8.2500000000000004E-2</v>
      </c>
      <c r="U15" s="153">
        <v>5.0000000000000001E-3</v>
      </c>
      <c r="V15" s="242">
        <v>6.0000000000000001E-3</v>
      </c>
      <c r="W15" s="242">
        <v>3.3750000000000002E-2</v>
      </c>
      <c r="X15" s="140">
        <v>5.0000000000000001E-3</v>
      </c>
      <c r="Y15" s="140">
        <v>1.2999999999999999E-2</v>
      </c>
      <c r="Z15" s="85">
        <v>4.1000000000000002E-2</v>
      </c>
      <c r="AA15" s="244">
        <v>0.02</v>
      </c>
      <c r="AB15" s="84" t="s">
        <v>4</v>
      </c>
      <c r="AC15" s="230" t="str">
        <f>IF(S15&lt;=0.025,"compliant","non-compliant")</f>
        <v>non-compliant</v>
      </c>
      <c r="AD15" s="14"/>
    </row>
    <row r="16" spans="1:30" ht="45.7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40.251300000000001</v>
      </c>
      <c r="S16" s="36">
        <v>104.8</v>
      </c>
      <c r="T16" s="36">
        <v>167.0959</v>
      </c>
      <c r="U16" s="153">
        <v>91.183449999999993</v>
      </c>
      <c r="V16" s="242">
        <v>291.51350000000002</v>
      </c>
      <c r="W16" s="242">
        <v>952.58079999999995</v>
      </c>
      <c r="X16" s="140">
        <v>87.295000000000002</v>
      </c>
      <c r="Y16" s="140">
        <v>161.04400000000001</v>
      </c>
      <c r="Z16" s="85">
        <v>239.28579999999999</v>
      </c>
      <c r="AA16" s="244">
        <v>300</v>
      </c>
      <c r="AB16" s="168" t="s">
        <v>122</v>
      </c>
      <c r="AC16" s="230" t="str">
        <f>IF(T16&lt;=400,"compliant","non-complaint")</f>
        <v>compliant</v>
      </c>
      <c r="AD16" s="14"/>
    </row>
    <row r="17" spans="1:32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14"/>
      <c r="S17" s="14"/>
      <c r="T17" s="14"/>
      <c r="U17" s="153">
        <v>77.954599999999999</v>
      </c>
      <c r="V17" s="242">
        <v>116.5</v>
      </c>
      <c r="W17" s="242">
        <v>155.39519999999999</v>
      </c>
      <c r="X17" s="140">
        <v>59.02</v>
      </c>
      <c r="Y17" s="140">
        <v>90.3</v>
      </c>
      <c r="Z17" s="85">
        <v>113.5214</v>
      </c>
      <c r="AA17" s="244">
        <v>120</v>
      </c>
      <c r="AB17" s="84" t="s">
        <v>72</v>
      </c>
      <c r="AC17" s="18" t="str">
        <f>IF(T17&lt;=300,"compliant","non-compliant")</f>
        <v>compliant</v>
      </c>
      <c r="AD17" s="14"/>
    </row>
    <row r="18" spans="1:32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58"/>
      <c r="V18" s="243"/>
      <c r="W18" s="243"/>
      <c r="X18" s="141"/>
      <c r="Y18" s="141"/>
      <c r="Z18" s="186"/>
      <c r="AA18" s="244">
        <v>10</v>
      </c>
      <c r="AB18" s="169" t="s">
        <v>5</v>
      </c>
      <c r="AC18" s="14"/>
      <c r="AD18" s="14"/>
    </row>
    <row r="19" spans="1:32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8"/>
      <c r="V19" s="18"/>
      <c r="W19" s="18"/>
      <c r="X19" s="14"/>
      <c r="Y19" s="14"/>
      <c r="Z19" s="166"/>
      <c r="AA19" s="244">
        <v>9</v>
      </c>
      <c r="AB19" s="129"/>
      <c r="AC19" s="14"/>
      <c r="AD19" s="14"/>
    </row>
    <row r="20" spans="1:32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/>
      <c r="V20" s="18"/>
      <c r="W20" s="18"/>
      <c r="X20" s="14"/>
      <c r="Y20" s="14"/>
      <c r="Z20" s="166"/>
      <c r="AA20" s="244">
        <v>2</v>
      </c>
      <c r="AB20" s="169" t="s">
        <v>6</v>
      </c>
      <c r="AC20" s="18"/>
      <c r="AD20" s="14"/>
    </row>
    <row r="21" spans="1:32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18"/>
      <c r="W21" s="18"/>
      <c r="X21" s="14"/>
      <c r="Y21" s="14"/>
      <c r="Z21" s="166"/>
      <c r="AA21" s="244">
        <v>25</v>
      </c>
      <c r="AB21" s="169" t="s">
        <v>6</v>
      </c>
      <c r="AC21" s="18"/>
      <c r="AD21" s="14"/>
    </row>
    <row r="22" spans="1:32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8"/>
      <c r="V22" s="18"/>
      <c r="W22" s="18"/>
      <c r="X22" s="14"/>
      <c r="Y22" s="14"/>
      <c r="Z22" s="166"/>
      <c r="AA22" s="244">
        <v>1.5</v>
      </c>
      <c r="AB22" s="169"/>
      <c r="AC22" s="14"/>
      <c r="AD22" s="14"/>
    </row>
    <row r="23" spans="1:32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8"/>
      <c r="V23" s="18"/>
      <c r="W23" s="18"/>
      <c r="X23" s="14"/>
      <c r="Y23" s="14"/>
      <c r="Z23" s="166"/>
      <c r="AA23" s="244">
        <v>130</v>
      </c>
      <c r="AB23" s="169" t="s">
        <v>123</v>
      </c>
      <c r="AC23" s="14"/>
      <c r="AD23" s="14"/>
    </row>
    <row r="24" spans="1:32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8"/>
      <c r="V24" s="18"/>
      <c r="W24" s="18"/>
      <c r="X24" s="14"/>
      <c r="Y24" s="14"/>
      <c r="Z24" s="166"/>
      <c r="AA24" s="244">
        <v>130</v>
      </c>
      <c r="AB24" s="169" t="s">
        <v>123</v>
      </c>
      <c r="AC24" s="14"/>
      <c r="AD24" s="14"/>
    </row>
    <row r="25" spans="1:32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8"/>
      <c r="V25" s="18"/>
      <c r="W25" s="18"/>
      <c r="X25" s="14"/>
      <c r="Y25" s="14"/>
      <c r="Z25" s="187">
        <v>0.59</v>
      </c>
      <c r="AA25" s="244">
        <v>0.02</v>
      </c>
      <c r="AB25" s="169" t="s">
        <v>4</v>
      </c>
      <c r="AC25" s="14" t="str">
        <f>IF(Z25&lt;=0.01,"compliant","non-compliant")</f>
        <v>non-compliant</v>
      </c>
      <c r="AD25" s="14"/>
    </row>
    <row r="26" spans="1:32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8"/>
      <c r="V26" s="18"/>
      <c r="W26" s="18"/>
      <c r="X26" s="14"/>
      <c r="Y26" s="14"/>
      <c r="Z26" s="166"/>
      <c r="AA26" s="244">
        <v>0.5</v>
      </c>
      <c r="AB26" s="169" t="s">
        <v>6</v>
      </c>
      <c r="AC26" s="14"/>
      <c r="AD26" s="14"/>
    </row>
    <row r="27" spans="1:32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8"/>
      <c r="V27" s="18"/>
      <c r="W27" s="18"/>
      <c r="X27" s="14"/>
      <c r="Y27" s="14"/>
      <c r="Z27" s="166"/>
      <c r="AA27" s="244">
        <v>7</v>
      </c>
      <c r="AB27" s="169" t="s">
        <v>4</v>
      </c>
      <c r="AC27" s="14"/>
      <c r="AD27" s="14"/>
    </row>
    <row r="28" spans="1:32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8"/>
      <c r="V28" s="18"/>
      <c r="W28" s="18"/>
      <c r="X28" s="14"/>
      <c r="Y28" s="14"/>
      <c r="Z28" s="187">
        <v>0.63</v>
      </c>
      <c r="AA28" s="244">
        <v>0.3</v>
      </c>
      <c r="AB28" s="169" t="s">
        <v>5</v>
      </c>
      <c r="AC28" s="18" t="str">
        <f>IF(Z28&lt;=0.3,"compliant","non-compliant")</f>
        <v>non-compliant</v>
      </c>
      <c r="AD28" s="14"/>
    </row>
    <row r="29" spans="1:32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8"/>
      <c r="V29" s="18"/>
      <c r="W29" s="18"/>
      <c r="X29" s="14"/>
      <c r="Y29" s="14"/>
      <c r="Z29" s="187">
        <v>0.25</v>
      </c>
      <c r="AA29" s="244">
        <v>0.15</v>
      </c>
      <c r="AB29" s="169" t="s">
        <v>6</v>
      </c>
      <c r="AC29" s="18" t="str">
        <f>IF(Z29&lt;=0.02,"compliant","non-compliant")</f>
        <v>non-compliant</v>
      </c>
      <c r="AD29" s="14"/>
    </row>
    <row r="30" spans="1:32" s="1" customFormat="1" x14ac:dyDescent="0.25">
      <c r="A30" s="27"/>
      <c r="B30" s="27"/>
      <c r="C30" s="117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16"/>
      <c r="O30" s="205"/>
      <c r="P30" s="116"/>
      <c r="Q30" s="123"/>
      <c r="R30"/>
      <c r="S30"/>
      <c r="T30"/>
      <c r="U30" s="154"/>
      <c r="V30" s="154"/>
      <c r="W30" s="154"/>
    </row>
    <row r="31" spans="1:32" s="1" customFormat="1" x14ac:dyDescent="0.25">
      <c r="A31" s="27"/>
      <c r="B31" s="27"/>
      <c r="C31" s="117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16"/>
      <c r="O31" s="205"/>
      <c r="P31" s="116"/>
      <c r="Q31" s="151"/>
      <c r="R31" s="28"/>
      <c r="S31" s="28"/>
      <c r="T31" s="28"/>
      <c r="U31" s="122"/>
      <c r="V31" s="122"/>
      <c r="W31" s="122"/>
      <c r="X31" s="28"/>
      <c r="Y31" s="28"/>
      <c r="Z31" s="135"/>
      <c r="AA31" s="98" t="s">
        <v>163</v>
      </c>
      <c r="AB31" s="98"/>
      <c r="AC31" s="98"/>
      <c r="AD31" s="28"/>
      <c r="AE31" s="28"/>
      <c r="AF31" s="28"/>
    </row>
    <row r="32" spans="1:32" x14ac:dyDescent="0.25">
      <c r="N32" s="116"/>
      <c r="O32" s="205"/>
      <c r="P32" s="116"/>
      <c r="Q32" s="151"/>
      <c r="R32" s="28"/>
      <c r="S32" s="28"/>
      <c r="T32" s="28"/>
      <c r="U32" s="122"/>
      <c r="V32" s="122"/>
      <c r="W32" s="122"/>
      <c r="X32" s="28"/>
      <c r="Y32" s="28"/>
      <c r="Z32" s="28"/>
      <c r="AA32" s="28"/>
      <c r="AB32" s="28"/>
      <c r="AC32" s="28"/>
      <c r="AD32" s="28"/>
      <c r="AE32" s="28"/>
      <c r="AF32" s="28"/>
    </row>
    <row r="33" spans="14:32" x14ac:dyDescent="0.25">
      <c r="N33" s="116"/>
      <c r="O33" s="205"/>
      <c r="P33" s="116"/>
      <c r="Q33" s="151"/>
      <c r="R33" s="28"/>
      <c r="S33" s="28"/>
      <c r="T33" s="28"/>
      <c r="U33" s="122"/>
      <c r="V33" s="122"/>
      <c r="W33" s="122"/>
      <c r="X33" s="28"/>
      <c r="Y33" s="28"/>
      <c r="Z33" s="28"/>
      <c r="AA33" s="28"/>
      <c r="AB33" s="28"/>
      <c r="AC33" s="28"/>
      <c r="AD33" s="28"/>
      <c r="AE33" s="28"/>
      <c r="AF33" s="28"/>
    </row>
    <row r="34" spans="14:32" x14ac:dyDescent="0.25">
      <c r="N34" s="116"/>
      <c r="O34" s="205"/>
      <c r="P34" s="116"/>
    </row>
    <row r="35" spans="14:32" x14ac:dyDescent="0.25">
      <c r="N35" s="116"/>
      <c r="O35" s="205"/>
      <c r="P35" s="116"/>
    </row>
    <row r="36" spans="14:32" x14ac:dyDescent="0.25">
      <c r="N36" s="116"/>
      <c r="O36" s="205"/>
      <c r="P36" s="116"/>
    </row>
    <row r="37" spans="14:32" x14ac:dyDescent="0.25">
      <c r="N37" s="116"/>
      <c r="O37" s="205"/>
      <c r="P37" s="116"/>
    </row>
    <row r="38" spans="14:32" x14ac:dyDescent="0.25">
      <c r="N38" s="116"/>
      <c r="O38" s="205"/>
      <c r="P38" s="116"/>
    </row>
    <row r="39" spans="14:32" x14ac:dyDescent="0.25">
      <c r="N39" s="116"/>
      <c r="O39" s="205"/>
      <c r="P39" s="116"/>
    </row>
    <row r="40" spans="14:32" x14ac:dyDescent="0.25">
      <c r="N40" s="116"/>
      <c r="O40" s="205"/>
      <c r="P40" s="116"/>
    </row>
    <row r="41" spans="14:32" x14ac:dyDescent="0.25">
      <c r="N41" s="116"/>
      <c r="O41" s="205"/>
      <c r="P41" s="116"/>
    </row>
    <row r="42" spans="14:32" x14ac:dyDescent="0.25">
      <c r="N42" s="116"/>
      <c r="O42" s="205"/>
      <c r="P42" s="116"/>
    </row>
    <row r="43" spans="14:32" x14ac:dyDescent="0.25">
      <c r="N43" s="116"/>
      <c r="O43" s="205"/>
      <c r="P43" s="116"/>
    </row>
    <row r="44" spans="14:32" x14ac:dyDescent="0.25">
      <c r="N44" s="116"/>
      <c r="O44" s="205"/>
      <c r="P44" s="116"/>
    </row>
    <row r="45" spans="14:32" x14ac:dyDescent="0.25">
      <c r="N45" s="116"/>
      <c r="O45" s="205"/>
      <c r="P45" s="116"/>
    </row>
    <row r="46" spans="14:32" x14ac:dyDescent="0.25">
      <c r="N46" s="116"/>
      <c r="O46" s="205"/>
      <c r="P46" s="116"/>
    </row>
    <row r="47" spans="14:32" x14ac:dyDescent="0.25">
      <c r="N47" s="116"/>
      <c r="O47" s="205"/>
      <c r="P47" s="116"/>
    </row>
    <row r="48" spans="14:32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58"/>
      <c r="O57" s="206"/>
      <c r="P57" s="58"/>
    </row>
    <row r="58" spans="14:16" x14ac:dyDescent="0.25">
      <c r="N58" s="18"/>
      <c r="O58" s="201"/>
      <c r="P58" s="18"/>
    </row>
    <row r="59" spans="14:16" x14ac:dyDescent="0.25">
      <c r="N59" s="18"/>
      <c r="O59" s="201"/>
      <c r="P59" s="18"/>
    </row>
    <row r="60" spans="14:16" x14ac:dyDescent="0.25">
      <c r="N60" s="18"/>
      <c r="O60" s="201"/>
      <c r="P60" s="18"/>
    </row>
    <row r="61" spans="14:16" x14ac:dyDescent="0.25">
      <c r="N61" s="18"/>
      <c r="O61" s="201"/>
      <c r="P61" s="18"/>
    </row>
    <row r="62" spans="14:16" x14ac:dyDescent="0.25">
      <c r="N62" s="18"/>
      <c r="O62" s="201"/>
      <c r="P62" s="18"/>
    </row>
    <row r="63" spans="14:16" x14ac:dyDescent="0.25">
      <c r="N63" s="18"/>
      <c r="O63" s="201"/>
      <c r="P63" s="1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91"/>
      <c r="O71" s="207"/>
      <c r="P71" s="91"/>
    </row>
    <row r="72" spans="14:16" x14ac:dyDescent="0.25">
      <c r="N72" s="116"/>
      <c r="O72" s="205"/>
      <c r="P72" s="116"/>
    </row>
    <row r="73" spans="14:16" x14ac:dyDescent="0.25">
      <c r="N73" s="116"/>
      <c r="O73" s="205"/>
      <c r="P73" s="116"/>
    </row>
    <row r="74" spans="14:16" x14ac:dyDescent="0.25">
      <c r="N74" s="116"/>
      <c r="O74" s="205"/>
      <c r="P74" s="116"/>
    </row>
    <row r="75" spans="14:16" x14ac:dyDescent="0.25">
      <c r="N75" s="116"/>
      <c r="O75" s="205"/>
      <c r="P75" s="116"/>
    </row>
    <row r="76" spans="14:16" x14ac:dyDescent="0.25">
      <c r="N76" s="116"/>
      <c r="O76" s="205"/>
      <c r="P76" s="116"/>
    </row>
    <row r="77" spans="14:16" x14ac:dyDescent="0.25">
      <c r="N77" s="116"/>
      <c r="O77" s="205"/>
      <c r="P77" s="116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</sheetData>
  <sheetProtection password="A6EF" sheet="1" objects="1" scenarios="1" selectLockedCells="1" selectUnlockedCells="1"/>
  <mergeCells count="10">
    <mergeCell ref="AB1:AC2"/>
    <mergeCell ref="C14:E14"/>
    <mergeCell ref="C28:E28"/>
    <mergeCell ref="X1:Z1"/>
    <mergeCell ref="R1:T1"/>
    <mergeCell ref="C1:E1"/>
    <mergeCell ref="F1:I1"/>
    <mergeCell ref="J1:M1"/>
    <mergeCell ref="U1:W1"/>
    <mergeCell ref="N1:O1"/>
  </mergeCells>
  <conditionalFormatting sqref="AC3:AC10 AC15:AC24 AC12:AC13">
    <cfRule type="containsText" dxfId="81" priority="5" operator="containsText" text="non-compliant">
      <formula>NOT(ISERROR(SEARCH("non-compliant",AC3)))</formula>
    </cfRule>
  </conditionalFormatting>
  <conditionalFormatting sqref="AC14">
    <cfRule type="containsText" dxfId="80" priority="4" operator="containsText" text="non-compliant">
      <formula>NOT(ISERROR(SEARCH("non-compliant",AC14)))</formula>
    </cfRule>
  </conditionalFormatting>
  <conditionalFormatting sqref="AD14">
    <cfRule type="cellIs" dxfId="79" priority="3" operator="equal">
      <formula>"non-compliant"</formula>
    </cfRule>
  </conditionalFormatting>
  <conditionalFormatting sqref="AC25:AC29">
    <cfRule type="containsText" dxfId="78" priority="2" operator="containsText" text="non-compliant">
      <formula>NOT(ISERROR(SEARCH("non-compliant",AC25)))</formula>
    </cfRule>
  </conditionalFormatting>
  <conditionalFormatting sqref="AC11">
    <cfRule type="containsText" dxfId="77" priority="1" operator="containsText" text="non-compliant">
      <formula>NOT(ISERROR(SEARCH("non-compliant",AC11)))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L13" workbookViewId="0">
      <selection activeCell="X32" sqref="X32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1" width="9.140625" style="50"/>
    <col min="22" max="23" width="9.140625" style="51"/>
    <col min="24" max="24" width="9.140625" customWidth="1"/>
    <col min="26" max="26" width="20" customWidth="1"/>
    <col min="27" max="27" width="13.5703125" customWidth="1"/>
  </cols>
  <sheetData>
    <row r="1" spans="1:29" ht="22.5" customHeight="1" x14ac:dyDescent="0.25">
      <c r="A1" s="83" t="s">
        <v>134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188596</v>
      </c>
      <c r="S1" s="283"/>
      <c r="T1" s="284"/>
      <c r="U1" s="282">
        <v>188595</v>
      </c>
      <c r="V1" s="283"/>
      <c r="W1" s="284"/>
      <c r="X1" s="291" t="s">
        <v>85</v>
      </c>
      <c r="Y1" s="33" t="s">
        <v>84</v>
      </c>
      <c r="Z1" s="263" t="s">
        <v>120</v>
      </c>
      <c r="AA1" s="264"/>
      <c r="AB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48">
        <v>0.05</v>
      </c>
      <c r="V2" s="48">
        <v>0.5</v>
      </c>
      <c r="W2" s="48">
        <v>0.95</v>
      </c>
      <c r="X2" s="292"/>
      <c r="Y2" s="21"/>
      <c r="Z2" s="265"/>
      <c r="AA2" s="266"/>
      <c r="AB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11.54</v>
      </c>
      <c r="S3" s="36">
        <v>20.427</v>
      </c>
      <c r="T3" s="140">
        <v>33.570399999999999</v>
      </c>
      <c r="U3" s="140">
        <v>14.295</v>
      </c>
      <c r="V3" s="140">
        <v>18.742999999999999</v>
      </c>
      <c r="W3" s="140">
        <v>33.291350000000001</v>
      </c>
      <c r="X3" s="47">
        <v>24</v>
      </c>
      <c r="Y3" s="244">
        <v>32</v>
      </c>
      <c r="Z3" s="14" t="s">
        <v>5</v>
      </c>
      <c r="AA3" s="142" t="str">
        <f>IF(W3&lt;=80,"compliant","noncompliance")</f>
        <v>compliant</v>
      </c>
      <c r="AB3" s="1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15.919600000000001</v>
      </c>
      <c r="S4" s="36">
        <v>21.574999999999999</v>
      </c>
      <c r="T4" s="140">
        <v>61.017699999999998</v>
      </c>
      <c r="U4" s="140">
        <v>17.655200000000001</v>
      </c>
      <c r="V4" s="140">
        <v>48</v>
      </c>
      <c r="W4" s="140">
        <v>70.769000000000005</v>
      </c>
      <c r="X4" s="47">
        <v>20</v>
      </c>
      <c r="Y4" s="244">
        <v>70</v>
      </c>
      <c r="Z4" s="14" t="s">
        <v>114</v>
      </c>
      <c r="AA4" s="142" t="str">
        <f>IF(W4&lt;=100,"compliant","non-compliant")</f>
        <v>compliant</v>
      </c>
      <c r="AB4" s="18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194.54179999999999</v>
      </c>
      <c r="S5" s="36">
        <v>299.34300000000002</v>
      </c>
      <c r="T5" s="140">
        <v>542.4864</v>
      </c>
      <c r="U5" s="140">
        <v>208.08850000000001</v>
      </c>
      <c r="V5" s="140">
        <v>471.0795</v>
      </c>
      <c r="W5" s="140">
        <v>608.49974999999995</v>
      </c>
      <c r="X5" s="47">
        <v>240</v>
      </c>
      <c r="Y5" s="244">
        <v>260</v>
      </c>
      <c r="Z5" s="14" t="s">
        <v>6</v>
      </c>
      <c r="AA5" s="142" t="str">
        <f>IF(W5&lt;=260,"compliant","non-compliant")</f>
        <v>non-compliant</v>
      </c>
      <c r="AB5" s="18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24.95</v>
      </c>
      <c r="S6" s="36">
        <v>44.6</v>
      </c>
      <c r="T6" s="140">
        <v>63.365000000000002</v>
      </c>
      <c r="U6" s="140">
        <v>26.05</v>
      </c>
      <c r="V6" s="140">
        <v>59.4</v>
      </c>
      <c r="W6" s="140">
        <v>94.66</v>
      </c>
      <c r="X6" s="47">
        <v>35</v>
      </c>
      <c r="Y6" s="244">
        <v>40</v>
      </c>
      <c r="Z6" s="14" t="s">
        <v>121</v>
      </c>
      <c r="AA6" s="142" t="str">
        <f>IF(W6&lt;=40,"compliant","non-compliant")</f>
        <v>non-compliant</v>
      </c>
      <c r="AB6" s="18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0.27479999999999999</v>
      </c>
      <c r="S7" s="36">
        <v>0.4</v>
      </c>
      <c r="T7" s="140">
        <v>0.4526</v>
      </c>
      <c r="U7" s="140">
        <v>0.15175</v>
      </c>
      <c r="V7" s="140">
        <v>0.26300000000000001</v>
      </c>
      <c r="W7" s="140">
        <v>0.29199999999999998</v>
      </c>
      <c r="X7" s="47">
        <v>0.75</v>
      </c>
      <c r="Y7" s="244">
        <v>0.75</v>
      </c>
      <c r="Z7" s="14" t="s">
        <v>5</v>
      </c>
      <c r="AA7" s="142" t="str">
        <f>IF(W7&lt;=1,"compliant","non-compliant")</f>
        <v>compliant</v>
      </c>
      <c r="AB7" s="1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3.8736000000000002</v>
      </c>
      <c r="S8" s="36">
        <v>4.3600000000000003</v>
      </c>
      <c r="T8" s="140">
        <v>9.0587999999999997</v>
      </c>
      <c r="U8" s="140">
        <v>4.5938499999999998</v>
      </c>
      <c r="V8" s="140">
        <v>13.144500000000001</v>
      </c>
      <c r="W8" s="140">
        <v>18.650099999999998</v>
      </c>
      <c r="X8" s="47">
        <v>25</v>
      </c>
      <c r="Y8" s="244">
        <v>25</v>
      </c>
      <c r="Z8" s="14" t="s">
        <v>5</v>
      </c>
      <c r="AA8" s="142" t="str">
        <f>IF(W8&lt;=40,"compliant","non-compliant")</f>
        <v>compliant</v>
      </c>
      <c r="AB8" s="1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7.1937499999999996</v>
      </c>
      <c r="S9" s="36">
        <v>12.959</v>
      </c>
      <c r="T9" s="140">
        <v>24.10425</v>
      </c>
      <c r="U9" s="140">
        <v>6.8540000000000001</v>
      </c>
      <c r="V9" s="140">
        <v>10.973000000000001</v>
      </c>
      <c r="W9" s="140">
        <v>20.3492</v>
      </c>
      <c r="X9" s="47">
        <v>15</v>
      </c>
      <c r="Y9" s="244">
        <v>25</v>
      </c>
      <c r="Z9" s="14" t="s">
        <v>5</v>
      </c>
      <c r="AA9" s="142" t="str">
        <f>IF(W9&lt;=50,"compliant","non-compliant")</f>
        <v>compliant</v>
      </c>
      <c r="AB9" s="1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14.4244</v>
      </c>
      <c r="S10" s="36">
        <v>23.454000000000001</v>
      </c>
      <c r="T10" s="140">
        <v>70.224199999999996</v>
      </c>
      <c r="U10" s="140">
        <v>16.563700000000001</v>
      </c>
      <c r="V10" s="140">
        <v>46.336500000000001</v>
      </c>
      <c r="W10" s="140">
        <v>99.821600000000004</v>
      </c>
      <c r="X10" s="47">
        <v>30</v>
      </c>
      <c r="Y10" s="244">
        <v>70</v>
      </c>
      <c r="Z10" s="14" t="s">
        <v>6</v>
      </c>
      <c r="AA10" s="18" t="str">
        <f>IF(W10&lt;=70,"compliant","non-compliant")</f>
        <v>non-compliant</v>
      </c>
      <c r="AB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0.02</v>
      </c>
      <c r="T11" s="140">
        <v>0.28620000000000001</v>
      </c>
      <c r="U11" s="140">
        <v>0.129</v>
      </c>
      <c r="V11" s="140">
        <v>3.7050000000000001</v>
      </c>
      <c r="W11" s="140">
        <v>14.10825</v>
      </c>
      <c r="X11" s="47">
        <v>7.0000000000000001E-3</v>
      </c>
      <c r="Y11" s="244">
        <v>0.05</v>
      </c>
      <c r="Z11" s="84" t="s">
        <v>4</v>
      </c>
      <c r="AA11" s="18" t="str">
        <f>IF(V11&lt;=0.15,"compliant","non-compliant")</f>
        <v>non-compliant</v>
      </c>
      <c r="AB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0.04</v>
      </c>
      <c r="S12" s="36">
        <v>0.5</v>
      </c>
      <c r="T12" s="36">
        <v>2.09</v>
      </c>
      <c r="U12" s="36">
        <v>0.6</v>
      </c>
      <c r="V12" s="36">
        <v>4.9000000000000004</v>
      </c>
      <c r="W12" s="36">
        <v>21.086300000000001</v>
      </c>
      <c r="X12" s="47">
        <v>0.05</v>
      </c>
      <c r="Y12" s="244">
        <v>0.5</v>
      </c>
      <c r="Z12" s="14" t="s">
        <v>5</v>
      </c>
      <c r="AA12" s="18" t="str">
        <f>IF(V12&lt;=10,"compliant","non-compliant")</f>
        <v>compliant</v>
      </c>
      <c r="AB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2"/>
      <c r="V13" s="12"/>
      <c r="W13" s="12"/>
      <c r="X13" s="47">
        <v>0.25</v>
      </c>
      <c r="Y13" s="244">
        <v>0.25</v>
      </c>
      <c r="Z13" s="14"/>
      <c r="AA13" s="18"/>
      <c r="AB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6.85</v>
      </c>
      <c r="S14" s="36">
        <v>7.52</v>
      </c>
      <c r="T14" s="36">
        <v>8.0939999999999994</v>
      </c>
      <c r="U14" s="36">
        <v>6.5449999999999999</v>
      </c>
      <c r="V14" s="36">
        <v>7.1870000000000003</v>
      </c>
      <c r="W14" s="36">
        <v>7.5496999999999996</v>
      </c>
      <c r="X14" s="47" t="s">
        <v>59</v>
      </c>
      <c r="Y14" s="244" t="s">
        <v>59</v>
      </c>
      <c r="Z14" s="15" t="s">
        <v>6</v>
      </c>
      <c r="AA14" s="18" t="str">
        <f>IF(U14&gt;=6.5,"compliant","non-compliant")</f>
        <v>compliant</v>
      </c>
      <c r="AB14" s="18" t="str">
        <f>IF(W14&lt;=8.4,"compliant","non-compliant")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3.9600000000000003E-2</v>
      </c>
      <c r="S15" s="36">
        <v>0.3</v>
      </c>
      <c r="T15" s="36">
        <v>1.1399999999999999</v>
      </c>
      <c r="U15" s="36">
        <v>0.12920000000000001</v>
      </c>
      <c r="V15" s="36">
        <v>2.8</v>
      </c>
      <c r="W15" s="36">
        <v>10.216200000000001</v>
      </c>
      <c r="X15" s="47">
        <v>1.25</v>
      </c>
      <c r="Y15" s="244">
        <v>2.5000000000000001E-2</v>
      </c>
      <c r="Z15" s="14" t="s">
        <v>4</v>
      </c>
      <c r="AA15" s="18" t="str">
        <f>IF(V15&lt;=0.025,"compliant","non-compliant")</f>
        <v>non-compliant</v>
      </c>
      <c r="AB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17.3368</v>
      </c>
      <c r="S16" s="36">
        <v>34.488500000000002</v>
      </c>
      <c r="T16" s="36">
        <v>62.631349999999998</v>
      </c>
      <c r="U16" s="36">
        <v>30.422350000000002</v>
      </c>
      <c r="V16" s="36">
        <v>60.158999999999999</v>
      </c>
      <c r="W16" s="36">
        <v>164.0172</v>
      </c>
      <c r="X16" s="47">
        <v>30</v>
      </c>
      <c r="Y16" s="244">
        <v>50</v>
      </c>
      <c r="Z16" s="74" t="s">
        <v>122</v>
      </c>
      <c r="AA16" s="18" t="str">
        <f>IF(W16&lt;=400,"compliant","non-complaint")</f>
        <v>compliant</v>
      </c>
      <c r="AB16" s="14"/>
      <c r="AC16" s="157"/>
    </row>
    <row r="17" spans="1:28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84.604600000000005</v>
      </c>
      <c r="S17" s="36">
        <v>141.74799999999999</v>
      </c>
      <c r="T17" s="36">
        <v>256.37439999999998</v>
      </c>
      <c r="U17" s="36">
        <v>30.342749999999999</v>
      </c>
      <c r="V17" s="36">
        <v>83.022999999999996</v>
      </c>
      <c r="W17" s="36">
        <v>112.85424999999999</v>
      </c>
      <c r="X17" s="47">
        <v>120</v>
      </c>
      <c r="Y17" s="244">
        <v>120</v>
      </c>
      <c r="Z17" s="14" t="s">
        <v>72</v>
      </c>
      <c r="AA17" s="18" t="str">
        <f>IF(W17&lt;=300,"compliant","non-compliant")</f>
        <v>compliant</v>
      </c>
      <c r="AB17" s="14"/>
    </row>
    <row r="18" spans="1:28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49"/>
      <c r="V18" s="49"/>
      <c r="W18" s="49"/>
      <c r="X18" s="18">
        <v>10</v>
      </c>
      <c r="Y18" s="244">
        <v>10</v>
      </c>
      <c r="Z18" s="75" t="s">
        <v>5</v>
      </c>
      <c r="AA18" s="14"/>
      <c r="AB18" s="14"/>
    </row>
    <row r="19" spans="1:28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/>
      <c r="V19" s="14"/>
      <c r="W19" s="14"/>
      <c r="X19" s="14" t="s">
        <v>93</v>
      </c>
      <c r="Y19" s="244">
        <v>9</v>
      </c>
      <c r="Z19" s="65"/>
      <c r="AA19" s="14"/>
      <c r="AB19" s="14"/>
    </row>
    <row r="20" spans="1:28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4"/>
      <c r="V20" s="14"/>
      <c r="W20" s="14"/>
      <c r="X20" s="18">
        <v>1.5</v>
      </c>
      <c r="Y20" s="244">
        <v>2</v>
      </c>
      <c r="Z20" s="75" t="s">
        <v>6</v>
      </c>
      <c r="AA20" s="18"/>
      <c r="AB20" s="14"/>
    </row>
    <row r="21" spans="1:28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4"/>
      <c r="V21" s="14"/>
      <c r="W21" s="14"/>
      <c r="X21" s="18"/>
      <c r="Y21" s="244">
        <v>25</v>
      </c>
      <c r="Z21" s="75" t="s">
        <v>6</v>
      </c>
      <c r="AA21" s="18"/>
      <c r="AB21" s="14"/>
    </row>
    <row r="22" spans="1:28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14"/>
      <c r="W22" s="14"/>
      <c r="X22" s="14"/>
      <c r="Y22" s="244">
        <v>1.5</v>
      </c>
      <c r="Z22" s="75"/>
      <c r="AA22" s="14"/>
      <c r="AB22" s="14"/>
    </row>
    <row r="23" spans="1:28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14"/>
      <c r="W23" s="14"/>
      <c r="X23" s="14"/>
      <c r="Y23" s="244">
        <v>130</v>
      </c>
      <c r="Z23" s="75" t="s">
        <v>123</v>
      </c>
      <c r="AA23" s="14"/>
      <c r="AB23" s="14"/>
    </row>
    <row r="24" spans="1:28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14"/>
      <c r="W24" s="14"/>
      <c r="X24" s="14"/>
      <c r="Y24" s="244">
        <v>130</v>
      </c>
      <c r="Z24" s="75" t="s">
        <v>123</v>
      </c>
      <c r="AA24" s="14"/>
      <c r="AB24" s="14"/>
    </row>
    <row r="25" spans="1:28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/>
      <c r="V25" s="14"/>
      <c r="W25" s="14"/>
      <c r="X25" s="14">
        <v>0.02</v>
      </c>
      <c r="Y25" s="244">
        <v>0.02</v>
      </c>
      <c r="Z25" s="75" t="s">
        <v>4</v>
      </c>
      <c r="AA25" s="14"/>
      <c r="AB25" s="14"/>
    </row>
    <row r="26" spans="1:28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/>
      <c r="V26" s="14"/>
      <c r="W26" s="14"/>
      <c r="X26" s="14">
        <v>0.5</v>
      </c>
      <c r="Y26" s="244">
        <v>0.5</v>
      </c>
      <c r="Z26" s="75" t="s">
        <v>6</v>
      </c>
      <c r="AA26" s="14"/>
      <c r="AB26" s="14"/>
    </row>
    <row r="27" spans="1:28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/>
      <c r="V27" s="14"/>
      <c r="W27" s="14"/>
      <c r="X27" s="14">
        <v>0.05</v>
      </c>
      <c r="Y27" s="244">
        <v>7</v>
      </c>
      <c r="Z27" s="75" t="s">
        <v>4</v>
      </c>
      <c r="AA27" s="14"/>
      <c r="AB27" s="14"/>
    </row>
    <row r="28" spans="1:28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/>
      <c r="V28" s="14"/>
      <c r="W28" s="14"/>
      <c r="X28" s="14">
        <v>1</v>
      </c>
      <c r="Y28" s="244">
        <v>0.1</v>
      </c>
      <c r="Z28" s="75" t="s">
        <v>5</v>
      </c>
      <c r="AA28" s="18"/>
      <c r="AB28" s="14"/>
    </row>
    <row r="29" spans="1:28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4">
        <v>0.18</v>
      </c>
      <c r="Y29" s="244">
        <v>0.02</v>
      </c>
      <c r="Z29" s="75" t="s">
        <v>6</v>
      </c>
      <c r="AA29" s="18"/>
      <c r="AB29" s="14"/>
    </row>
    <row r="30" spans="1:28" x14ac:dyDescent="0.25">
      <c r="N30" s="115"/>
      <c r="O30" s="204"/>
      <c r="P30" s="115"/>
    </row>
    <row r="31" spans="1:28" x14ac:dyDescent="0.25">
      <c r="N31" s="116"/>
      <c r="O31" s="205"/>
      <c r="P31" s="116"/>
    </row>
    <row r="32" spans="1:28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0">
    <mergeCell ref="Z1:AA2"/>
    <mergeCell ref="X1:X2"/>
    <mergeCell ref="C28:E28"/>
    <mergeCell ref="R1:T1"/>
    <mergeCell ref="U1:W1"/>
    <mergeCell ref="C1:E1"/>
    <mergeCell ref="F1:I1"/>
    <mergeCell ref="J1:M1"/>
    <mergeCell ref="C14:E14"/>
    <mergeCell ref="N1:O1"/>
  </mergeCells>
  <conditionalFormatting sqref="AA3:AA10 AA15:AA29 AA12:AA13">
    <cfRule type="containsText" dxfId="76" priority="4" operator="containsText" text="non-compliant">
      <formula>NOT(ISERROR(SEARCH("non-compliant",AA3)))</formula>
    </cfRule>
  </conditionalFormatting>
  <conditionalFormatting sqref="AA14">
    <cfRule type="containsText" dxfId="75" priority="3" operator="containsText" text="non-compliant">
      <formula>NOT(ISERROR(SEARCH("non-compliant",AA14)))</formula>
    </cfRule>
  </conditionalFormatting>
  <conditionalFormatting sqref="AB14">
    <cfRule type="cellIs" dxfId="74" priority="2" operator="equal">
      <formula>"non-compliant"</formula>
    </cfRule>
  </conditionalFormatting>
  <conditionalFormatting sqref="AA11">
    <cfRule type="containsText" dxfId="73" priority="1" operator="containsText" text="non-compliant">
      <formula>NOT(ISERROR(SEARCH("non-compliant",AA11)))</formula>
    </cfRule>
  </conditionalFormatting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7" workbookViewId="0">
      <pane xSplit="1" topLeftCell="L1" activePane="topRight" state="frozen"/>
      <selection activeCell="V36" sqref="V36"/>
      <selection pane="topRight" activeCell="U32" sqref="U32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19" width="9.140625" style="50"/>
    <col min="20" max="20" width="9.140625" style="143"/>
    <col min="21" max="21" width="12.7109375" style="144" customWidth="1"/>
    <col min="22" max="22" width="9.140625" style="157"/>
    <col min="23" max="23" width="14.85546875" customWidth="1"/>
    <col min="24" max="24" width="14.42578125" customWidth="1"/>
    <col min="25" max="25" width="13.140625" customWidth="1"/>
  </cols>
  <sheetData>
    <row r="1" spans="1:29" s="51" customFormat="1" ht="22.5" customHeight="1" x14ac:dyDescent="0.2">
      <c r="A1" s="83" t="s">
        <v>135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188397</v>
      </c>
      <c r="S1" s="283"/>
      <c r="T1" s="284"/>
      <c r="U1" s="137" t="s">
        <v>85</v>
      </c>
      <c r="V1" s="155" t="s">
        <v>84</v>
      </c>
      <c r="W1" s="263" t="s">
        <v>120</v>
      </c>
      <c r="X1" s="264"/>
      <c r="Y1" s="14"/>
    </row>
    <row r="2" spans="1:29" s="51" customFormat="1" ht="28.5" customHeight="1" x14ac:dyDescent="0.2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139">
        <v>0.95</v>
      </c>
      <c r="U2" s="47"/>
      <c r="V2" s="156"/>
      <c r="W2" s="265"/>
      <c r="X2" s="266"/>
      <c r="Y2" s="14"/>
    </row>
    <row r="3" spans="1:29" s="51" customFormat="1" ht="11.25" x14ac:dyDescent="0.2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12.56</v>
      </c>
      <c r="S3" s="36">
        <v>20.25</v>
      </c>
      <c r="T3" s="140">
        <v>59.49</v>
      </c>
      <c r="U3" s="47">
        <v>24</v>
      </c>
      <c r="V3" s="244">
        <v>60</v>
      </c>
      <c r="W3" s="14" t="s">
        <v>5</v>
      </c>
      <c r="X3" s="230" t="str">
        <f>IF(T3&lt;=80,"compliant","noncompliance")</f>
        <v>compliant</v>
      </c>
      <c r="Y3" s="14"/>
      <c r="AA3" s="236"/>
      <c r="AC3" s="231"/>
    </row>
    <row r="4" spans="1:29" s="51" customFormat="1" ht="11.25" x14ac:dyDescent="0.2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15</v>
      </c>
      <c r="S4" s="36">
        <v>31</v>
      </c>
      <c r="T4" s="140">
        <v>78.400000000000006</v>
      </c>
      <c r="U4" s="47">
        <v>20</v>
      </c>
      <c r="V4" s="244">
        <v>50</v>
      </c>
      <c r="W4" s="14" t="s">
        <v>114</v>
      </c>
      <c r="X4" s="230" t="str">
        <f>IF(T4&lt;=100,"compliant","non-compliant")</f>
        <v>compliant</v>
      </c>
      <c r="Y4" s="18"/>
      <c r="AA4" s="236"/>
      <c r="AC4" s="231"/>
    </row>
    <row r="5" spans="1:29" s="51" customFormat="1" ht="11.25" x14ac:dyDescent="0.2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269.26560000000001</v>
      </c>
      <c r="S5" s="36">
        <v>405.01600000000002</v>
      </c>
      <c r="T5" s="140">
        <v>665.11599999999999</v>
      </c>
      <c r="U5" s="47">
        <v>240</v>
      </c>
      <c r="V5" s="244">
        <v>260</v>
      </c>
      <c r="W5" s="14" t="s">
        <v>6</v>
      </c>
      <c r="X5" s="230" t="str">
        <f>IF(T5&lt;=260,"compliant","non-compliant")</f>
        <v>non-compliant</v>
      </c>
      <c r="Y5" s="18"/>
      <c r="AA5" s="236"/>
      <c r="AC5" s="231"/>
    </row>
    <row r="6" spans="1:29" s="51" customFormat="1" ht="11.25" x14ac:dyDescent="0.2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23.1</v>
      </c>
      <c r="S6" s="36">
        <v>44.3</v>
      </c>
      <c r="T6" s="140">
        <v>103.5</v>
      </c>
      <c r="U6" s="47">
        <v>35</v>
      </c>
      <c r="V6" s="244">
        <v>40</v>
      </c>
      <c r="W6" s="14" t="s">
        <v>121</v>
      </c>
      <c r="X6" s="230" t="str">
        <f>IF(T6&lt;=40,"compliant","non-compliant")</f>
        <v>non-compliant</v>
      </c>
      <c r="Y6" s="18"/>
      <c r="AA6" s="236"/>
      <c r="AC6" s="231"/>
    </row>
    <row r="7" spans="1:29" s="51" customFormat="1" ht="11.25" x14ac:dyDescent="0.2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0.22289999999999999</v>
      </c>
      <c r="S7" s="36">
        <v>0.36499999999999999</v>
      </c>
      <c r="T7" s="140">
        <v>0.54</v>
      </c>
      <c r="U7" s="47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236"/>
      <c r="AC7" s="231"/>
    </row>
    <row r="8" spans="1:29" s="51" customFormat="1" ht="11.25" x14ac:dyDescent="0.2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3.3384</v>
      </c>
      <c r="S8" s="36">
        <v>5.3310000000000004</v>
      </c>
      <c r="T8" s="140">
        <v>8.8157999999999994</v>
      </c>
      <c r="U8" s="47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236"/>
      <c r="AC8" s="231"/>
    </row>
    <row r="9" spans="1:29" s="51" customFormat="1" ht="11.25" x14ac:dyDescent="0.2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12.1563</v>
      </c>
      <c r="S9" s="36">
        <v>17.899999999999999</v>
      </c>
      <c r="T9" s="140">
        <v>32.365000000000002</v>
      </c>
      <c r="U9" s="47">
        <v>15</v>
      </c>
      <c r="V9" s="244">
        <v>25</v>
      </c>
      <c r="W9" s="14" t="s">
        <v>5</v>
      </c>
      <c r="X9" s="230" t="str">
        <f>IF(T9&lt;=50,"compliant","non-compliant")</f>
        <v>compliant</v>
      </c>
      <c r="Y9" s="14"/>
      <c r="AA9" s="236"/>
      <c r="AC9" s="231"/>
    </row>
    <row r="10" spans="1:29" s="51" customFormat="1" ht="11.25" x14ac:dyDescent="0.2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16.28</v>
      </c>
      <c r="S10" s="36">
        <v>35.4</v>
      </c>
      <c r="T10" s="140">
        <v>121</v>
      </c>
      <c r="U10" s="47">
        <v>30</v>
      </c>
      <c r="V10" s="244">
        <v>125</v>
      </c>
      <c r="W10" s="14" t="s">
        <v>6</v>
      </c>
      <c r="X10" s="230" t="str">
        <f>IF(T10&lt;=70,"compliant","non-compliant")</f>
        <v>non-compliant</v>
      </c>
      <c r="Y10" s="14"/>
      <c r="AC10" s="231"/>
    </row>
    <row r="11" spans="1:29" s="51" customFormat="1" ht="11.25" x14ac:dyDescent="0.2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7.2999999999999995E-2</v>
      </c>
      <c r="T11" s="140">
        <v>1.1774</v>
      </c>
      <c r="U11" s="47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231"/>
    </row>
    <row r="12" spans="1:29" s="51" customFormat="1" ht="11.25" x14ac:dyDescent="0.2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0.04</v>
      </c>
      <c r="S12" s="36">
        <v>0.4</v>
      </c>
      <c r="T12" s="140">
        <v>4.3115500000000004</v>
      </c>
      <c r="U12" s="47">
        <v>0.05</v>
      </c>
      <c r="V12" s="244">
        <v>0.5</v>
      </c>
      <c r="W12" s="14" t="s">
        <v>5</v>
      </c>
      <c r="X12" s="230" t="str">
        <f>IF(S12&lt;=10,"compliant","non-compliant")</f>
        <v>compliant</v>
      </c>
      <c r="Y12" s="14"/>
      <c r="AC12" s="231"/>
    </row>
    <row r="13" spans="1:29" s="51" customFormat="1" ht="11.25" x14ac:dyDescent="0.2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7"/>
      <c r="U13" s="47">
        <v>0.25</v>
      </c>
      <c r="V13" s="244">
        <v>0.25</v>
      </c>
      <c r="W13" s="14"/>
      <c r="X13" s="230"/>
      <c r="Y13" s="14"/>
      <c r="AC13" s="231"/>
    </row>
    <row r="14" spans="1:29" s="51" customFormat="1" ht="15" customHeight="1" x14ac:dyDescent="0.2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7.0350000000000001</v>
      </c>
      <c r="S14" s="36">
        <v>7.8849999999999998</v>
      </c>
      <c r="T14" s="140">
        <v>9.3825000000000003</v>
      </c>
      <c r="U14" s="47" t="s">
        <v>59</v>
      </c>
      <c r="V14" s="244" t="s">
        <v>59</v>
      </c>
      <c r="W14" s="15" t="s">
        <v>6</v>
      </c>
      <c r="X14" s="230" t="str">
        <f>IF(R14&gt;=6.5,"compliant","non-compliant")</f>
        <v>compliant</v>
      </c>
      <c r="Y14" s="18" t="str">
        <f>IF(T14&lt;=8.4,"compliant","non-compliant")</f>
        <v>non-compliant</v>
      </c>
      <c r="AC14" s="231"/>
    </row>
    <row r="15" spans="1:29" s="51" customFormat="1" ht="11.25" x14ac:dyDescent="0.2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4.4600000000000001E-2</v>
      </c>
      <c r="S15" s="36">
        <v>0.2</v>
      </c>
      <c r="T15" s="140">
        <v>0.372</v>
      </c>
      <c r="U15" s="47">
        <v>1.25</v>
      </c>
      <c r="V15" s="244">
        <v>2.5000000000000001E-2</v>
      </c>
      <c r="W15" s="14" t="s">
        <v>4</v>
      </c>
      <c r="X15" s="230" t="str">
        <f>IF(S15&lt;=0.025,"compliant","non-compliant")</f>
        <v>non-compliant</v>
      </c>
      <c r="Y15" s="14"/>
      <c r="AC15" s="231"/>
    </row>
    <row r="16" spans="1:29" s="51" customFormat="1" ht="45" x14ac:dyDescent="0.2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21.524999999999999</v>
      </c>
      <c r="S16" s="36">
        <v>59.55</v>
      </c>
      <c r="T16" s="140">
        <v>286.5</v>
      </c>
      <c r="U16" s="47">
        <v>30</v>
      </c>
      <c r="V16" s="244">
        <v>300</v>
      </c>
      <c r="W16" s="74" t="s">
        <v>122</v>
      </c>
      <c r="X16" s="230" t="str">
        <f>IF(T16&lt;=400,"compliant","non-complaint")</f>
        <v>compliant</v>
      </c>
      <c r="Y16" s="14"/>
      <c r="AC16" s="231"/>
    </row>
    <row r="17" spans="1:25" s="51" customFormat="1" ht="11.25" x14ac:dyDescent="0.2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53.8</v>
      </c>
      <c r="S17" s="36">
        <v>89.228999999999999</v>
      </c>
      <c r="T17" s="140">
        <v>183.75</v>
      </c>
      <c r="U17" s="47">
        <v>120</v>
      </c>
      <c r="V17" s="244">
        <v>190</v>
      </c>
      <c r="W17" s="14" t="s">
        <v>72</v>
      </c>
      <c r="X17" s="230" t="str">
        <f>IF(T17&lt;=300,"compliant","non-compliant")</f>
        <v>compliant</v>
      </c>
      <c r="Y17" s="14"/>
    </row>
    <row r="18" spans="1:25" s="51" customFormat="1" ht="11.25" x14ac:dyDescent="0.2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141"/>
      <c r="U18" s="142">
        <v>10</v>
      </c>
      <c r="V18" s="244">
        <v>10</v>
      </c>
      <c r="W18" s="75" t="s">
        <v>5</v>
      </c>
      <c r="X18" s="14"/>
      <c r="Y18" s="14"/>
    </row>
    <row r="19" spans="1:25" s="51" customFormat="1" ht="11.25" x14ac:dyDescent="0.2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47"/>
      <c r="U19" s="47" t="s">
        <v>93</v>
      </c>
      <c r="V19" s="244">
        <v>9</v>
      </c>
      <c r="W19" s="65"/>
      <c r="X19" s="14"/>
      <c r="Y19" s="14"/>
    </row>
    <row r="20" spans="1:25" s="51" customFormat="1" ht="11.25" x14ac:dyDescent="0.2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47"/>
      <c r="U20" s="142">
        <v>1.5</v>
      </c>
      <c r="V20" s="244">
        <v>2</v>
      </c>
      <c r="W20" s="75" t="s">
        <v>6</v>
      </c>
      <c r="X20" s="18"/>
      <c r="Y20" s="14"/>
    </row>
    <row r="21" spans="1:25" s="51" customFormat="1" ht="22.5" x14ac:dyDescent="0.2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47"/>
      <c r="U21" s="142"/>
      <c r="V21" s="244">
        <v>25</v>
      </c>
      <c r="W21" s="75" t="s">
        <v>6</v>
      </c>
      <c r="X21" s="18"/>
      <c r="Y21" s="14"/>
    </row>
    <row r="22" spans="1:25" s="51" customFormat="1" ht="11.25" x14ac:dyDescent="0.2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47"/>
      <c r="U22" s="47"/>
      <c r="V22" s="244">
        <v>1.5</v>
      </c>
      <c r="W22" s="75"/>
      <c r="X22" s="14"/>
      <c r="Y22" s="14"/>
    </row>
    <row r="23" spans="1:25" s="51" customFormat="1" ht="11.25" x14ac:dyDescent="0.2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47"/>
      <c r="U23" s="47"/>
      <c r="V23" s="244">
        <v>130</v>
      </c>
      <c r="W23" s="75" t="s">
        <v>123</v>
      </c>
      <c r="X23" s="14"/>
      <c r="Y23" s="14"/>
    </row>
    <row r="24" spans="1:25" s="51" customFormat="1" ht="11.25" x14ac:dyDescent="0.2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47"/>
      <c r="U24" s="47"/>
      <c r="V24" s="244">
        <v>130</v>
      </c>
      <c r="W24" s="75" t="s">
        <v>123</v>
      </c>
      <c r="X24" s="14"/>
      <c r="Y24" s="14"/>
    </row>
    <row r="25" spans="1:25" s="51" customFormat="1" ht="11.25" x14ac:dyDescent="0.2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47"/>
      <c r="U25" s="47">
        <v>0.02</v>
      </c>
      <c r="V25" s="244">
        <v>0.02</v>
      </c>
      <c r="W25" s="75" t="s">
        <v>4</v>
      </c>
      <c r="X25" s="14"/>
      <c r="Y25" s="14"/>
    </row>
    <row r="26" spans="1:25" s="51" customFormat="1" ht="11.25" x14ac:dyDescent="0.2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47"/>
      <c r="U26" s="47">
        <v>0.5</v>
      </c>
      <c r="V26" s="244">
        <v>0.5</v>
      </c>
      <c r="W26" s="75" t="s">
        <v>6</v>
      </c>
      <c r="X26" s="14"/>
      <c r="Y26" s="14"/>
    </row>
    <row r="27" spans="1:25" s="51" customFormat="1" ht="11.25" x14ac:dyDescent="0.2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47"/>
      <c r="U27" s="47">
        <v>0.05</v>
      </c>
      <c r="V27" s="244">
        <v>7</v>
      </c>
      <c r="W27" s="75" t="s">
        <v>4</v>
      </c>
      <c r="X27" s="14"/>
      <c r="Y27" s="14"/>
    </row>
    <row r="28" spans="1:25" s="51" customFormat="1" ht="11.25" x14ac:dyDescent="0.2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47"/>
      <c r="U28" s="47">
        <v>1</v>
      </c>
      <c r="V28" s="244">
        <v>0.3</v>
      </c>
      <c r="W28" s="75" t="s">
        <v>5</v>
      </c>
      <c r="X28" s="18"/>
      <c r="Y28" s="14"/>
    </row>
    <row r="29" spans="1:25" s="51" customFormat="1" ht="11.25" x14ac:dyDescent="0.2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47"/>
      <c r="U29" s="47">
        <v>0.18</v>
      </c>
      <c r="V29" s="244">
        <v>0.18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72" priority="4" operator="containsText" text="non-compliant">
      <formula>NOT(ISERROR(SEARCH("non-compliant",X3)))</formula>
    </cfRule>
  </conditionalFormatting>
  <conditionalFormatting sqref="X14">
    <cfRule type="containsText" dxfId="71" priority="3" operator="containsText" text="non-compliant">
      <formula>NOT(ISERROR(SEARCH("non-compliant",X14)))</formula>
    </cfRule>
  </conditionalFormatting>
  <conditionalFormatting sqref="Y14">
    <cfRule type="cellIs" dxfId="70" priority="2" operator="equal">
      <formula>"non-compliant"</formula>
    </cfRule>
  </conditionalFormatting>
  <conditionalFormatting sqref="X11">
    <cfRule type="containsText" dxfId="69" priority="1" operator="containsText" text="non-compliant">
      <formula>NOT(ISERROR(SEARCH("non-compliant",X11)))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10" workbookViewId="0">
      <pane xSplit="1" topLeftCell="O1" activePane="topRight" state="frozen"/>
      <selection activeCell="V36" sqref="V36"/>
      <selection pane="topRight" activeCell="U27" sqref="U27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9.140625" customWidth="1"/>
    <col min="23" max="23" width="18.140625" customWidth="1"/>
    <col min="24" max="24" width="15.85546875" customWidth="1"/>
    <col min="25" max="25" width="14.28515625" customWidth="1"/>
  </cols>
  <sheetData>
    <row r="1" spans="1:29" ht="22.5" customHeight="1" x14ac:dyDescent="0.25">
      <c r="A1" s="79" t="s">
        <v>136</v>
      </c>
      <c r="B1" s="3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111</v>
      </c>
      <c r="S1" s="283"/>
      <c r="T1" s="284"/>
      <c r="U1" s="293" t="s">
        <v>85</v>
      </c>
      <c r="V1" s="295" t="s">
        <v>84</v>
      </c>
      <c r="W1" s="263" t="s">
        <v>120</v>
      </c>
      <c r="X1" s="264"/>
      <c r="Y1" s="14"/>
    </row>
    <row r="2" spans="1:29" ht="28.5" customHeight="1" x14ac:dyDescent="0.25">
      <c r="A2" s="7" t="s">
        <v>0</v>
      </c>
      <c r="B2" s="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294"/>
      <c r="V2" s="296"/>
      <c r="W2" s="265"/>
      <c r="X2" s="266"/>
      <c r="Y2" s="14"/>
    </row>
    <row r="3" spans="1:29" x14ac:dyDescent="0.25">
      <c r="A3" s="8" t="s">
        <v>73</v>
      </c>
      <c r="B3" s="8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12.56</v>
      </c>
      <c r="S3" s="36">
        <v>20.25</v>
      </c>
      <c r="T3" s="36">
        <v>59.49</v>
      </c>
      <c r="U3" s="14">
        <v>24</v>
      </c>
      <c r="V3" s="244">
        <v>60</v>
      </c>
      <c r="W3" s="14" t="s">
        <v>5</v>
      </c>
      <c r="X3" s="230" t="str">
        <f>IF(T3&lt;=80,"compliant","noncompliance")</f>
        <v>compliant</v>
      </c>
      <c r="Y3" s="14"/>
      <c r="AA3" s="144"/>
      <c r="AC3" s="157"/>
    </row>
    <row r="4" spans="1:29" x14ac:dyDescent="0.25">
      <c r="A4" s="8" t="s">
        <v>74</v>
      </c>
      <c r="B4" s="8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15</v>
      </c>
      <c r="S4" s="36">
        <v>31</v>
      </c>
      <c r="T4" s="36">
        <v>78.400000000000006</v>
      </c>
      <c r="U4" s="14">
        <v>20</v>
      </c>
      <c r="V4" s="244">
        <v>50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" t="s">
        <v>71</v>
      </c>
      <c r="B5" s="8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21"/>
      <c r="R5" s="36">
        <v>269.26560000000001</v>
      </c>
      <c r="S5" s="36">
        <v>405.01600000000002</v>
      </c>
      <c r="T5" s="140">
        <v>665.11599999999999</v>
      </c>
      <c r="U5" s="14">
        <v>240</v>
      </c>
      <c r="V5" s="244">
        <v>260</v>
      </c>
      <c r="W5" s="1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" t="s">
        <v>34</v>
      </c>
      <c r="B6" s="8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23.1</v>
      </c>
      <c r="S6" s="36">
        <v>44.3</v>
      </c>
      <c r="T6" s="140">
        <v>103.5</v>
      </c>
      <c r="U6" s="14">
        <v>35</v>
      </c>
      <c r="V6" s="244">
        <v>40</v>
      </c>
      <c r="W6" s="1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" t="s">
        <v>75</v>
      </c>
      <c r="B7" s="8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0.22289999999999999</v>
      </c>
      <c r="S7" s="36">
        <v>0.36499999999999999</v>
      </c>
      <c r="T7" s="140">
        <v>0.54</v>
      </c>
      <c r="U7" s="14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" t="s">
        <v>76</v>
      </c>
      <c r="B8" s="8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3.3384</v>
      </c>
      <c r="S8" s="36">
        <v>5.3310000000000004</v>
      </c>
      <c r="T8" s="140">
        <v>8.8157999999999994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" t="s">
        <v>77</v>
      </c>
      <c r="B9" s="8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12.1563</v>
      </c>
      <c r="S9" s="36">
        <v>17.899999999999999</v>
      </c>
      <c r="T9" s="140">
        <v>32.365000000000002</v>
      </c>
      <c r="U9" s="14">
        <v>15</v>
      </c>
      <c r="V9" s="244">
        <v>25</v>
      </c>
      <c r="W9" s="14" t="s">
        <v>5</v>
      </c>
      <c r="X9" s="230" t="str">
        <f>IF(T9&lt;=50,"compliant","non-compliant")</f>
        <v>compliant</v>
      </c>
      <c r="Y9" s="14"/>
      <c r="AA9" s="144"/>
      <c r="AC9" s="157"/>
    </row>
    <row r="10" spans="1:29" x14ac:dyDescent="0.25">
      <c r="A10" s="8" t="s">
        <v>78</v>
      </c>
      <c r="B10" s="8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16.28</v>
      </c>
      <c r="S10" s="36">
        <v>35.4</v>
      </c>
      <c r="T10" s="140">
        <v>121</v>
      </c>
      <c r="U10" s="14">
        <v>30</v>
      </c>
      <c r="V10" s="244">
        <v>70</v>
      </c>
      <c r="W10" s="14" t="s">
        <v>6</v>
      </c>
      <c r="X10" s="230" t="str">
        <f>IF(T10&lt;=70,"compliant","non- compliant")</f>
        <v>non- compliant</v>
      </c>
      <c r="Y10" s="14"/>
      <c r="AC10" s="157"/>
    </row>
    <row r="11" spans="1:29" x14ac:dyDescent="0.25">
      <c r="A11" s="8" t="s">
        <v>86</v>
      </c>
      <c r="B11" s="8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7.2999999999999995E-2</v>
      </c>
      <c r="T11" s="140">
        <v>1.1774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" t="s">
        <v>51</v>
      </c>
      <c r="B12" s="8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0.04</v>
      </c>
      <c r="S12" s="36">
        <v>0.4</v>
      </c>
      <c r="T12" s="36">
        <v>4.3115500000000004</v>
      </c>
      <c r="U12" s="14">
        <v>0.05</v>
      </c>
      <c r="V12" s="244">
        <v>0.5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" t="s">
        <v>79</v>
      </c>
      <c r="B13" s="8" t="s">
        <v>83</v>
      </c>
      <c r="C13" s="18"/>
      <c r="D13" s="18"/>
      <c r="E13" s="18"/>
      <c r="F13" s="73"/>
      <c r="G13" s="73"/>
      <c r="H13" s="73"/>
      <c r="I13" s="73"/>
      <c r="J13" s="73"/>
      <c r="K13" s="73"/>
      <c r="L13" s="73"/>
      <c r="M13" s="73"/>
      <c r="N13" s="18"/>
      <c r="O13" s="201"/>
      <c r="P13" s="18"/>
      <c r="Q13" s="121"/>
      <c r="R13" s="12"/>
      <c r="S13" s="12"/>
      <c r="T13" s="12"/>
      <c r="U13" s="14">
        <v>0.25</v>
      </c>
      <c r="V13" s="244">
        <v>0.25</v>
      </c>
      <c r="W13" s="14"/>
      <c r="X13" s="230"/>
      <c r="Y13" s="14"/>
      <c r="AC13" s="157"/>
    </row>
    <row r="14" spans="1:29" ht="15" customHeight="1" x14ac:dyDescent="0.25">
      <c r="A14" s="8" t="s">
        <v>53</v>
      </c>
      <c r="B14" s="8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7.0350000000000001</v>
      </c>
      <c r="S14" s="36">
        <v>7.8849999999999998</v>
      </c>
      <c r="T14" s="36">
        <v>9.3825000000000003</v>
      </c>
      <c r="U14" s="14" t="s">
        <v>59</v>
      </c>
      <c r="V14" s="244" t="s">
        <v>59</v>
      </c>
      <c r="W14" s="15" t="s">
        <v>6</v>
      </c>
      <c r="X14" s="230" t="str">
        <f>IF(R14&gt;=6.5,"compliant","non-compliant")</f>
        <v>compliant</v>
      </c>
      <c r="Y14" s="18" t="str">
        <f>IF(T14&lt;=8.4,"compliant","non-compliant")</f>
        <v>non-compliant</v>
      </c>
      <c r="AC14" s="157"/>
    </row>
    <row r="15" spans="1:29" x14ac:dyDescent="0.25">
      <c r="A15" s="8" t="s">
        <v>80</v>
      </c>
      <c r="B15" s="8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4.4600000000000001E-2</v>
      </c>
      <c r="S15" s="36">
        <v>0.2</v>
      </c>
      <c r="T15" s="36">
        <v>0.372</v>
      </c>
      <c r="U15" s="14">
        <v>1.25</v>
      </c>
      <c r="V15" s="244">
        <v>2.5000000000000001E-2</v>
      </c>
      <c r="W15" s="14" t="s">
        <v>4</v>
      </c>
      <c r="X15" s="230" t="str">
        <f>IF(S15&lt;=0.025,"compliant","non-compliant")</f>
        <v>non-compliant</v>
      </c>
      <c r="Y15" s="14"/>
      <c r="AC15" s="157"/>
    </row>
    <row r="16" spans="1:29" ht="34.5" x14ac:dyDescent="0.25">
      <c r="A16" s="8" t="s">
        <v>81</v>
      </c>
      <c r="B16" s="8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21.524999999999999</v>
      </c>
      <c r="S16" s="36">
        <v>59.55</v>
      </c>
      <c r="T16" s="36">
        <v>286.5</v>
      </c>
      <c r="U16" s="14">
        <v>30</v>
      </c>
      <c r="V16" s="244">
        <v>50</v>
      </c>
      <c r="W16" s="74" t="s">
        <v>122</v>
      </c>
      <c r="X16" s="230" t="str">
        <f>IF(T16&lt;=400,"compliant","non-complaint")</f>
        <v>compliant</v>
      </c>
      <c r="Y16" s="14"/>
      <c r="AC16" s="157"/>
    </row>
    <row r="17" spans="1:25" x14ac:dyDescent="0.25">
      <c r="A17" s="8" t="s">
        <v>82</v>
      </c>
      <c r="B17" s="8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53.8</v>
      </c>
      <c r="S17" s="36">
        <v>89.228999999999999</v>
      </c>
      <c r="T17" s="36">
        <v>183.75</v>
      </c>
      <c r="U17" s="14">
        <v>120</v>
      </c>
      <c r="V17" s="244">
        <v>190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4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18"/>
      <c r="O19" s="201"/>
      <c r="P19" s="18"/>
      <c r="Q19" s="73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25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34">
        <v>0.08</v>
      </c>
      <c r="U25" s="14">
        <v>0.02</v>
      </c>
      <c r="V25" s="244">
        <v>0.02</v>
      </c>
      <c r="W25" s="75" t="s">
        <v>4</v>
      </c>
      <c r="X25" s="14" t="str">
        <f>IF(T25&lt;=0.01,"compliant","non-compliant")</f>
        <v>non-compliant</v>
      </c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34">
        <v>0.36</v>
      </c>
      <c r="U28" s="14">
        <v>0.5</v>
      </c>
      <c r="V28" s="244">
        <v>0.3</v>
      </c>
      <c r="W28" s="75" t="s">
        <v>5</v>
      </c>
      <c r="X28" s="18" t="str">
        <f>IF(T28&lt;=0.3,"compliant","non-compliant")</f>
        <v>non-compliant</v>
      </c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34">
        <v>1.3</v>
      </c>
      <c r="U29" s="14">
        <v>0.18</v>
      </c>
      <c r="V29" s="244">
        <v>0.02</v>
      </c>
      <c r="W29" s="75" t="s">
        <v>6</v>
      </c>
      <c r="X29" s="18" t="str">
        <f>IF(T29&lt;=0.02,"compliant","non-compliant")</f>
        <v>non-compliant</v>
      </c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  <c r="T31" s="135"/>
      <c r="U31" s="98" t="s">
        <v>163</v>
      </c>
      <c r="V31" s="98"/>
      <c r="W31" s="98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0">
    <mergeCell ref="W1:X2"/>
    <mergeCell ref="U1:U2"/>
    <mergeCell ref="V1:V2"/>
    <mergeCell ref="C28:E28"/>
    <mergeCell ref="R1:T1"/>
    <mergeCell ref="C1:E1"/>
    <mergeCell ref="F1:I1"/>
    <mergeCell ref="J1:M1"/>
    <mergeCell ref="C14:E14"/>
    <mergeCell ref="N1:O1"/>
  </mergeCells>
  <conditionalFormatting sqref="X3:X10 X15:X24 X12:X13">
    <cfRule type="containsText" dxfId="68" priority="5" operator="containsText" text="non-compliant">
      <formula>NOT(ISERROR(SEARCH("non-compliant",X3)))</formula>
    </cfRule>
  </conditionalFormatting>
  <conditionalFormatting sqref="X14">
    <cfRule type="containsText" dxfId="67" priority="4" operator="containsText" text="non-compliant">
      <formula>NOT(ISERROR(SEARCH("non-compliant",X14)))</formula>
    </cfRule>
  </conditionalFormatting>
  <conditionalFormatting sqref="Y14">
    <cfRule type="cellIs" dxfId="66" priority="3" operator="equal">
      <formula>"non-compliant"</formula>
    </cfRule>
  </conditionalFormatting>
  <conditionalFormatting sqref="X25:X29">
    <cfRule type="containsText" dxfId="65" priority="2" operator="containsText" text="non-compliant">
      <formula>NOT(ISERROR(SEARCH("non-compliant",X25)))</formula>
    </cfRule>
  </conditionalFormatting>
  <conditionalFormatting sqref="X11">
    <cfRule type="containsText" dxfId="64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"/>
  <sheetViews>
    <sheetView workbookViewId="0">
      <pane xSplit="1" topLeftCell="K1" activePane="topRight" state="frozen"/>
      <selection activeCell="V36" sqref="V36"/>
      <selection pane="topRight" activeCell="U3" sqref="U3:U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1"/>
    <col min="22" max="22" width="18.140625" customWidth="1"/>
    <col min="23" max="23" width="12.42578125" customWidth="1"/>
    <col min="24" max="24" width="14.28515625" customWidth="1"/>
  </cols>
  <sheetData>
    <row r="1" spans="1:29" ht="22.5" customHeight="1" x14ac:dyDescent="0.25">
      <c r="A1" s="83" t="s">
        <v>137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94</v>
      </c>
      <c r="S1" s="283"/>
      <c r="T1" s="284"/>
      <c r="U1" s="33" t="s">
        <v>84</v>
      </c>
      <c r="V1" s="263" t="s">
        <v>120</v>
      </c>
      <c r="W1" s="264"/>
      <c r="X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86"/>
      <c r="S2" s="86"/>
      <c r="T2" s="86"/>
      <c r="U2" s="21"/>
      <c r="V2" s="265"/>
      <c r="W2" s="266"/>
      <c r="X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86"/>
      <c r="S3" s="86"/>
      <c r="T3" s="188">
        <v>264</v>
      </c>
      <c r="U3" s="244">
        <v>60</v>
      </c>
      <c r="V3" s="225" t="s">
        <v>5</v>
      </c>
      <c r="W3" s="18" t="str">
        <f>IF(T3&lt;=80,"compliant","non-compliant")</f>
        <v>non-compliant</v>
      </c>
      <c r="X3" s="225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86"/>
      <c r="S4" s="86"/>
      <c r="T4" s="188">
        <v>38</v>
      </c>
      <c r="U4" s="244">
        <v>50</v>
      </c>
      <c r="V4" s="225" t="s">
        <v>114</v>
      </c>
      <c r="W4" s="18" t="str">
        <f>IF(T4&lt;=100,"compliant","non-compliant")</f>
        <v>compliant</v>
      </c>
      <c r="X4" s="230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14"/>
      <c r="S5" s="14"/>
      <c r="T5" s="134">
        <v>2322</v>
      </c>
      <c r="U5" s="244">
        <v>260</v>
      </c>
      <c r="V5" s="225" t="s">
        <v>6</v>
      </c>
      <c r="W5" s="18" t="str">
        <f>IF(T5&lt;=260,"compliant","non-compliant")</f>
        <v>non-compliant</v>
      </c>
      <c r="X5" s="230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14"/>
      <c r="S6" s="14"/>
      <c r="T6" s="134">
        <v>265</v>
      </c>
      <c r="U6" s="244">
        <v>40</v>
      </c>
      <c r="V6" s="225" t="s">
        <v>121</v>
      </c>
      <c r="W6" s="18" t="str">
        <f>IF(T6&lt;=40,"compliant","non-compliant")</f>
        <v>non-compliant</v>
      </c>
      <c r="X6" s="230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14"/>
      <c r="S7" s="14"/>
      <c r="T7" s="134">
        <v>0.61</v>
      </c>
      <c r="U7" s="244">
        <v>0.75</v>
      </c>
      <c r="V7" s="225" t="s">
        <v>5</v>
      </c>
      <c r="W7" s="18" t="str">
        <f>IF(T7&lt;=1,"compliant","non-compliant")</f>
        <v>compliant</v>
      </c>
      <c r="X7" s="225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14"/>
      <c r="S8" s="14"/>
      <c r="T8" s="14"/>
      <c r="U8" s="244">
        <v>25</v>
      </c>
      <c r="V8" s="225" t="s">
        <v>5</v>
      </c>
      <c r="W8" s="18" t="str">
        <f>IF(T8&lt;=40,"compliant","non-compliant")</f>
        <v>compliant</v>
      </c>
      <c r="X8" s="225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14"/>
      <c r="S9" s="14"/>
      <c r="T9" s="134">
        <v>238</v>
      </c>
      <c r="U9" s="244">
        <v>25</v>
      </c>
      <c r="V9" s="225" t="s">
        <v>5</v>
      </c>
      <c r="W9" s="18" t="str">
        <f>IF(T9&lt;=50,"compliant","non-compliant")</f>
        <v>non-compliant</v>
      </c>
      <c r="X9" s="225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14"/>
      <c r="S10" s="14"/>
      <c r="T10" s="134">
        <v>76</v>
      </c>
      <c r="U10" s="244">
        <v>70</v>
      </c>
      <c r="V10" s="225" t="s">
        <v>6</v>
      </c>
      <c r="W10" s="18" t="str">
        <f>IF(T10&lt;=70,"compliant","non-compliant")</f>
        <v>non-compliant</v>
      </c>
      <c r="X10" s="225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14"/>
      <c r="S11" s="14"/>
      <c r="T11" s="14"/>
      <c r="U11" s="244">
        <v>0.05</v>
      </c>
      <c r="V11" s="84" t="s">
        <v>4</v>
      </c>
      <c r="W11" s="18"/>
      <c r="X11" s="225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14"/>
      <c r="S12" s="14"/>
      <c r="T12" s="14"/>
      <c r="U12" s="244">
        <v>0.5</v>
      </c>
      <c r="V12" s="14" t="s">
        <v>5</v>
      </c>
      <c r="W12" s="18" t="str">
        <f>IF(T12&lt;=10,"compliant","non-compliant")</f>
        <v>compliant</v>
      </c>
      <c r="X12" s="225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4"/>
      <c r="S13" s="14"/>
      <c r="T13" s="14"/>
      <c r="U13" s="244">
        <v>0.25</v>
      </c>
      <c r="V13" s="14"/>
      <c r="W13" s="18"/>
      <c r="X13" s="225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14"/>
      <c r="S14" s="14"/>
      <c r="T14" s="134">
        <v>8.57</v>
      </c>
      <c r="U14" s="244" t="s">
        <v>60</v>
      </c>
      <c r="V14" s="15" t="s">
        <v>6</v>
      </c>
      <c r="W14" s="18"/>
      <c r="X14" s="230" t="str">
        <f>IF(T14&lt;=8.4,"compliant","non-compliant")</f>
        <v>non-compliant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14"/>
      <c r="S15" s="14"/>
      <c r="T15" s="14"/>
      <c r="U15" s="244">
        <v>2.5000000000000001E-2</v>
      </c>
      <c r="V15" s="14" t="s">
        <v>4</v>
      </c>
      <c r="W15" s="18"/>
      <c r="X15" s="225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14"/>
      <c r="S16" s="14"/>
      <c r="T16" s="134">
        <v>1469</v>
      </c>
      <c r="U16" s="244">
        <v>50</v>
      </c>
      <c r="V16" s="74" t="s">
        <v>122</v>
      </c>
      <c r="W16" s="18" t="str">
        <f>IF(T16&lt;=400,"compliant","non-compliant")</f>
        <v>non-compliant</v>
      </c>
      <c r="X16" s="225"/>
      <c r="AC16" s="157"/>
    </row>
    <row r="17" spans="1:2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14"/>
      <c r="S17" s="14"/>
      <c r="T17" s="14"/>
      <c r="U17" s="244">
        <v>190</v>
      </c>
      <c r="V17" s="14" t="s">
        <v>72</v>
      </c>
      <c r="W17" s="18"/>
      <c r="X17" s="225"/>
    </row>
    <row r="18" spans="1:2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244">
        <v>10</v>
      </c>
      <c r="V18" s="75" t="s">
        <v>5</v>
      </c>
      <c r="W18" s="14"/>
      <c r="X18" s="14"/>
    </row>
    <row r="19" spans="1:2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244">
        <v>9</v>
      </c>
      <c r="V19" s="65"/>
      <c r="W19" s="14"/>
      <c r="X19" s="14"/>
    </row>
    <row r="20" spans="1:2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244">
        <v>2</v>
      </c>
      <c r="V20" s="75" t="s">
        <v>6</v>
      </c>
      <c r="W20" s="18"/>
      <c r="X20" s="14"/>
    </row>
    <row r="21" spans="1:2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244">
        <v>25</v>
      </c>
      <c r="V21" s="75" t="s">
        <v>6</v>
      </c>
      <c r="W21" s="18"/>
      <c r="X21" s="14"/>
    </row>
    <row r="22" spans="1:2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244">
        <v>1.5</v>
      </c>
      <c r="V22" s="75"/>
      <c r="W22" s="14"/>
      <c r="X22" s="14"/>
    </row>
    <row r="23" spans="1:2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244">
        <v>130</v>
      </c>
      <c r="V23" s="75" t="s">
        <v>123</v>
      </c>
      <c r="W23" s="14"/>
      <c r="X23" s="14"/>
    </row>
    <row r="24" spans="1:2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244">
        <v>130</v>
      </c>
      <c r="V24" s="75" t="s">
        <v>123</v>
      </c>
      <c r="W24" s="14"/>
      <c r="X24" s="14"/>
    </row>
    <row r="25" spans="1:2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34">
        <v>0.08</v>
      </c>
      <c r="U25" s="244">
        <v>0.02</v>
      </c>
      <c r="V25" s="75" t="s">
        <v>4</v>
      </c>
      <c r="W25" s="14" t="str">
        <f>IF(T25&lt;=0.01,"compliant","non-compliant")</f>
        <v>non-compliant</v>
      </c>
      <c r="X25" s="14"/>
    </row>
    <row r="26" spans="1:2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244">
        <v>0.5</v>
      </c>
      <c r="V26" s="75" t="s">
        <v>6</v>
      </c>
      <c r="W26" s="14"/>
      <c r="X26" s="14"/>
    </row>
    <row r="27" spans="1:2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244">
        <v>7</v>
      </c>
      <c r="V27" s="75" t="s">
        <v>4</v>
      </c>
      <c r="W27" s="14"/>
      <c r="X27" s="14"/>
    </row>
    <row r="28" spans="1:2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34">
        <v>0.14000000000000001</v>
      </c>
      <c r="U28" s="244">
        <v>0.3</v>
      </c>
      <c r="V28" s="75" t="s">
        <v>5</v>
      </c>
      <c r="W28" s="18" t="str">
        <f>IF(T28&lt;=0.3,"compliant","non-compliant")</f>
        <v>compliant</v>
      </c>
      <c r="X28" s="14"/>
    </row>
    <row r="29" spans="1:2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34">
        <v>0.08</v>
      </c>
      <c r="U29" s="244">
        <v>0.02</v>
      </c>
      <c r="V29" s="75" t="s">
        <v>6</v>
      </c>
      <c r="W29" s="18" t="str">
        <f>IF(T29&lt;=0.02,"compliant","non-compliant")</f>
        <v>non-compliant</v>
      </c>
      <c r="X29" s="14"/>
    </row>
    <row r="30" spans="1:24" x14ac:dyDescent="0.25">
      <c r="N30" s="116"/>
      <c r="O30" s="205"/>
      <c r="P30" s="116"/>
    </row>
    <row r="31" spans="1:24" ht="27" customHeight="1" x14ac:dyDescent="0.25">
      <c r="N31" s="116"/>
      <c r="O31" s="205"/>
      <c r="P31" s="116"/>
      <c r="T31" s="135"/>
      <c r="U31" s="297" t="s">
        <v>168</v>
      </c>
      <c r="V31" s="298"/>
      <c r="W31" s="299"/>
    </row>
    <row r="32" spans="1:2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58"/>
      <c r="O55" s="206"/>
      <c r="P55" s="58"/>
    </row>
    <row r="56" spans="14:16" x14ac:dyDescent="0.25">
      <c r="N56" s="18"/>
      <c r="O56" s="201"/>
      <c r="P56" s="18"/>
    </row>
    <row r="57" spans="14:16" x14ac:dyDescent="0.25">
      <c r="N57" s="18"/>
      <c r="O57" s="201"/>
      <c r="P57" s="18"/>
    </row>
    <row r="58" spans="14:16" x14ac:dyDescent="0.25">
      <c r="N58" s="18"/>
      <c r="O58" s="201"/>
      <c r="P58" s="18"/>
    </row>
    <row r="59" spans="14:16" x14ac:dyDescent="0.25">
      <c r="N59" s="18"/>
      <c r="O59" s="201"/>
      <c r="P59" s="18"/>
    </row>
    <row r="60" spans="14:16" x14ac:dyDescent="0.25">
      <c r="N60" s="18"/>
      <c r="O60" s="201"/>
      <c r="P60" s="18"/>
    </row>
    <row r="61" spans="14:16" x14ac:dyDescent="0.25">
      <c r="N61" s="18"/>
      <c r="O61" s="201"/>
      <c r="P61" s="18"/>
    </row>
    <row r="62" spans="14:16" x14ac:dyDescent="0.25">
      <c r="N62" s="18"/>
      <c r="O62" s="201"/>
      <c r="P62" s="18"/>
    </row>
    <row r="63" spans="14:16" x14ac:dyDescent="0.25">
      <c r="N63" s="18"/>
      <c r="O63" s="201"/>
      <c r="P63" s="1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91"/>
      <c r="O69" s="207"/>
      <c r="P69" s="91"/>
    </row>
    <row r="70" spans="14:16" x14ac:dyDescent="0.25">
      <c r="N70" s="116"/>
      <c r="O70" s="205"/>
      <c r="P70" s="116"/>
    </row>
    <row r="71" spans="14:16" x14ac:dyDescent="0.25">
      <c r="N71" s="116"/>
      <c r="O71" s="205"/>
      <c r="P71" s="116"/>
    </row>
    <row r="72" spans="14:16" x14ac:dyDescent="0.25">
      <c r="N72" s="116"/>
      <c r="O72" s="205"/>
      <c r="P72" s="116"/>
    </row>
    <row r="73" spans="14:16" x14ac:dyDescent="0.25">
      <c r="N73" s="116"/>
      <c r="O73" s="205"/>
      <c r="P73" s="116"/>
    </row>
    <row r="74" spans="14:16" x14ac:dyDescent="0.25">
      <c r="N74" s="116"/>
      <c r="O74" s="205"/>
      <c r="P74" s="116"/>
    </row>
    <row r="75" spans="14:16" x14ac:dyDescent="0.25">
      <c r="N75" s="116"/>
      <c r="O75" s="205"/>
      <c r="P75" s="116"/>
    </row>
    <row r="76" spans="14:16" x14ac:dyDescent="0.25">
      <c r="N76" s="116"/>
      <c r="O76" s="205"/>
      <c r="P76" s="116"/>
    </row>
    <row r="77" spans="14:16" x14ac:dyDescent="0.25">
      <c r="N77" s="116"/>
      <c r="O77" s="205"/>
      <c r="P77" s="116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</sheetData>
  <sheetProtection password="A6EF" sheet="1" objects="1" scenarios="1" selectLockedCells="1" selectUnlockedCells="1"/>
  <mergeCells count="9">
    <mergeCell ref="U31:W31"/>
    <mergeCell ref="V1:W2"/>
    <mergeCell ref="C28:E28"/>
    <mergeCell ref="R1:T1"/>
    <mergeCell ref="C1:E1"/>
    <mergeCell ref="F1:I1"/>
    <mergeCell ref="J1:M1"/>
    <mergeCell ref="C14:E14"/>
    <mergeCell ref="N1:O1"/>
  </mergeCells>
  <conditionalFormatting sqref="W14">
    <cfRule type="containsText" dxfId="63" priority="4" operator="containsText" text="non-compliant">
      <formula>NOT(ISERROR(SEARCH("non-compliant",W14)))</formula>
    </cfRule>
  </conditionalFormatting>
  <conditionalFormatting sqref="W3:W10 W15:W24 W12:W13">
    <cfRule type="containsText" dxfId="62" priority="5" operator="containsText" text="non-compliant">
      <formula>NOT(ISERROR(SEARCH("non-compliant",W3)))</formula>
    </cfRule>
  </conditionalFormatting>
  <conditionalFormatting sqref="X14">
    <cfRule type="cellIs" dxfId="61" priority="3" operator="equal">
      <formula>"non-compliant"</formula>
    </cfRule>
  </conditionalFormatting>
  <conditionalFormatting sqref="W25:W29">
    <cfRule type="containsText" dxfId="60" priority="2" operator="containsText" text="non-compliant">
      <formula>NOT(ISERROR(SEARCH("non-compliant",W25)))</formula>
    </cfRule>
  </conditionalFormatting>
  <conditionalFormatting sqref="W11">
    <cfRule type="containsText" dxfId="5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M10" workbookViewId="0">
      <selection activeCell="U21" sqref="U21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19" width="9.140625" style="50"/>
    <col min="20" max="20" width="9.140625" style="143"/>
    <col min="21" max="21" width="11.7109375" style="144" customWidth="1"/>
    <col min="22" max="22" width="9.140625" style="144"/>
    <col min="23" max="23" width="19.7109375" customWidth="1"/>
    <col min="24" max="24" width="14.28515625" customWidth="1"/>
  </cols>
  <sheetData>
    <row r="1" spans="1:29" ht="22.5" customHeight="1" x14ac:dyDescent="0.25">
      <c r="A1" s="83" t="s">
        <v>138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88506</v>
      </c>
      <c r="S1" s="283"/>
      <c r="T1" s="284"/>
      <c r="U1" s="137" t="s">
        <v>85</v>
      </c>
      <c r="V1" s="138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139">
        <v>0.95</v>
      </c>
      <c r="U2" s="47"/>
      <c r="V2" s="136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26.58</v>
      </c>
      <c r="S3" s="36">
        <v>71</v>
      </c>
      <c r="T3" s="140">
        <v>179.11279999999999</v>
      </c>
      <c r="U3" s="47">
        <v>24</v>
      </c>
      <c r="V3" s="244">
        <v>70</v>
      </c>
      <c r="W3" s="14" t="s">
        <v>5</v>
      </c>
      <c r="X3" s="142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10.3</v>
      </c>
      <c r="S4" s="36">
        <v>17.850000000000001</v>
      </c>
      <c r="T4" s="140">
        <v>31.524999999999999</v>
      </c>
      <c r="U4" s="47">
        <v>20</v>
      </c>
      <c r="V4" s="244">
        <v>30</v>
      </c>
      <c r="W4" s="14" t="s">
        <v>114</v>
      </c>
      <c r="X4" s="142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309.39999999999998</v>
      </c>
      <c r="S5" s="36">
        <v>691</v>
      </c>
      <c r="T5" s="140">
        <v>1820.05315</v>
      </c>
      <c r="U5" s="47">
        <v>240</v>
      </c>
      <c r="V5" s="244">
        <v>400</v>
      </c>
      <c r="W5" s="14" t="s">
        <v>6</v>
      </c>
      <c r="X5" s="142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35.64</v>
      </c>
      <c r="S6" s="36">
        <v>76</v>
      </c>
      <c r="T6" s="140">
        <v>219.3</v>
      </c>
      <c r="U6" s="47">
        <v>35</v>
      </c>
      <c r="V6" s="244">
        <v>60</v>
      </c>
      <c r="W6" s="14" t="s">
        <v>121</v>
      </c>
      <c r="X6" s="142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0.32640000000000002</v>
      </c>
      <c r="S7" s="36">
        <v>0.5</v>
      </c>
      <c r="T7" s="140">
        <v>0.81100000000000005</v>
      </c>
      <c r="U7" s="47">
        <v>0.75</v>
      </c>
      <c r="V7" s="244">
        <v>0.75</v>
      </c>
      <c r="W7" s="14" t="s">
        <v>5</v>
      </c>
      <c r="X7" s="142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5.9349999999999996</v>
      </c>
      <c r="S8" s="36">
        <v>8.8450000000000006</v>
      </c>
      <c r="T8" s="140">
        <v>15.063000000000001</v>
      </c>
      <c r="U8" s="47">
        <v>25</v>
      </c>
      <c r="V8" s="244">
        <v>20</v>
      </c>
      <c r="W8" s="14" t="s">
        <v>5</v>
      </c>
      <c r="X8" s="142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17.46</v>
      </c>
      <c r="S9" s="36">
        <v>48</v>
      </c>
      <c r="T9" s="140">
        <v>162.17400000000001</v>
      </c>
      <c r="U9" s="47">
        <v>15</v>
      </c>
      <c r="V9" s="244">
        <v>50</v>
      </c>
      <c r="W9" s="14" t="s">
        <v>5</v>
      </c>
      <c r="X9" s="142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17.9636</v>
      </c>
      <c r="S10" s="36">
        <v>33.299999999999997</v>
      </c>
      <c r="T10" s="140">
        <v>56.88</v>
      </c>
      <c r="U10" s="47">
        <v>30</v>
      </c>
      <c r="V10" s="244">
        <v>30</v>
      </c>
      <c r="W10" s="14" t="s">
        <v>6</v>
      </c>
      <c r="X10" s="142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5.0999999999999997E-2</v>
      </c>
      <c r="T11" s="140">
        <v>0.10445</v>
      </c>
      <c r="U11" s="47">
        <v>7.0000000000000001E-3</v>
      </c>
      <c r="V11" s="244">
        <v>0.05</v>
      </c>
      <c r="W11" s="84" t="s">
        <v>4</v>
      </c>
      <c r="X11" s="142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4.7E-2</v>
      </c>
      <c r="S12" s="36">
        <v>0.14199999999999999</v>
      </c>
      <c r="T12" s="140">
        <v>0.84699999999999998</v>
      </c>
      <c r="U12" s="47">
        <v>0.05</v>
      </c>
      <c r="V12" s="244">
        <v>0.5</v>
      </c>
      <c r="W12" s="14" t="s">
        <v>5</v>
      </c>
      <c r="X12" s="142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7"/>
      <c r="U13" s="47">
        <v>0.25</v>
      </c>
      <c r="V13" s="244">
        <v>0.25</v>
      </c>
      <c r="W13" s="14"/>
      <c r="X13" s="142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6.734</v>
      </c>
      <c r="S14" s="36">
        <v>7.7184999999999997</v>
      </c>
      <c r="T14" s="140">
        <v>8.3465000000000007</v>
      </c>
      <c r="U14" s="47" t="s">
        <v>59</v>
      </c>
      <c r="V14" s="244" t="s">
        <v>59</v>
      </c>
      <c r="W14" s="15" t="s">
        <v>6</v>
      </c>
      <c r="X14" s="142" t="str">
        <f>IF(R14&gt;=6.4,"compliant","non-compliant")</f>
        <v>compliant</v>
      </c>
      <c r="Y14" s="18" t="str">
        <f>IF(T14&lt;=8.5,"compliant","non-compliant")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1.01E-2</v>
      </c>
      <c r="S15" s="36">
        <v>2.35E-2</v>
      </c>
      <c r="T15" s="140">
        <v>23.96</v>
      </c>
      <c r="U15" s="47">
        <v>1.25</v>
      </c>
      <c r="V15" s="244">
        <v>2.5000000000000001E-2</v>
      </c>
      <c r="W15" s="14" t="s">
        <v>4</v>
      </c>
      <c r="X15" s="142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54.41</v>
      </c>
      <c r="S16" s="36">
        <v>315.45</v>
      </c>
      <c r="T16" s="140">
        <v>972.97500000000002</v>
      </c>
      <c r="U16" s="47">
        <v>30</v>
      </c>
      <c r="V16" s="244">
        <v>300</v>
      </c>
      <c r="W16" s="74" t="s">
        <v>122</v>
      </c>
      <c r="X16" s="142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38.215000000000003</v>
      </c>
      <c r="S17" s="36">
        <v>87.35</v>
      </c>
      <c r="T17" s="140">
        <v>124.375</v>
      </c>
      <c r="U17" s="47">
        <v>120</v>
      </c>
      <c r="V17" s="244">
        <v>130</v>
      </c>
      <c r="W17" s="14" t="s">
        <v>72</v>
      </c>
      <c r="X17" s="142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141"/>
      <c r="U18" s="142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47"/>
      <c r="U19" s="47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47"/>
      <c r="U20" s="142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47"/>
      <c r="U21" s="142"/>
      <c r="V21" s="244">
        <v>25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47"/>
      <c r="U22" s="47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47"/>
      <c r="U23" s="47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47"/>
      <c r="U24" s="47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47"/>
      <c r="U25" s="47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47"/>
      <c r="U26" s="47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47"/>
      <c r="U27" s="47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47"/>
      <c r="U28" s="47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47"/>
      <c r="U29" s="47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2:X29">
    <cfRule type="containsText" dxfId="58" priority="2" operator="containsText" text="non-compliant">
      <formula>NOT(ISERROR(SEARCH("non-compliant",X3)))</formula>
    </cfRule>
  </conditionalFormatting>
  <conditionalFormatting sqref="X11">
    <cfRule type="containsText" dxfId="57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O1" workbookViewId="0">
      <selection activeCell="Z24" sqref="Z24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9.140625" customWidth="1"/>
    <col min="23" max="23" width="19" customWidth="1"/>
    <col min="24" max="24" width="11.7109375" customWidth="1"/>
  </cols>
  <sheetData>
    <row r="1" spans="1:29" ht="22.5" customHeight="1" x14ac:dyDescent="0.25">
      <c r="A1" s="83" t="s">
        <v>139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188390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4.5750000000000002</v>
      </c>
      <c r="S3" s="36">
        <v>6.9210000000000003</v>
      </c>
      <c r="T3" s="36">
        <v>15.785</v>
      </c>
      <c r="U3" s="14">
        <v>24</v>
      </c>
      <c r="V3" s="244">
        <v>24</v>
      </c>
      <c r="W3" s="14" t="s">
        <v>5</v>
      </c>
      <c r="X3" s="230" t="str">
        <f>IF(T3&lt;=80,"compliant","noncompliance")</f>
        <v>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9.2418999999999993</v>
      </c>
      <c r="S4" s="36">
        <v>12.654999999999999</v>
      </c>
      <c r="T4" s="36">
        <v>20.870799999999999</v>
      </c>
      <c r="U4" s="14">
        <v>20</v>
      </c>
      <c r="V4" s="244">
        <v>20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64.7286</v>
      </c>
      <c r="S5" s="36">
        <v>74.100999999999999</v>
      </c>
      <c r="T5" s="36">
        <v>147.7774</v>
      </c>
      <c r="U5" s="14">
        <v>240</v>
      </c>
      <c r="V5" s="244">
        <v>200</v>
      </c>
      <c r="W5" s="14" t="s">
        <v>6</v>
      </c>
      <c r="X5" s="230" t="str">
        <f>IF(T5&lt;=260,"compliant","non-compliant")</f>
        <v>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7.1449999999999996</v>
      </c>
      <c r="S6" s="36">
        <v>10.765000000000001</v>
      </c>
      <c r="T6" s="36">
        <v>16.91</v>
      </c>
      <c r="U6" s="14">
        <v>35</v>
      </c>
      <c r="V6" s="244">
        <v>20</v>
      </c>
      <c r="W6" s="14" t="s">
        <v>121</v>
      </c>
      <c r="X6" s="230" t="str">
        <f>IF(T6&lt;=40,"compliant","non-compliant")</f>
        <v>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0.17</v>
      </c>
      <c r="S7" s="36">
        <v>0.187</v>
      </c>
      <c r="T7" s="36">
        <v>0.2162</v>
      </c>
      <c r="U7" s="14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1.5964</v>
      </c>
      <c r="S8" s="36">
        <v>3.1259999999999999</v>
      </c>
      <c r="T8" s="36">
        <v>4.5347999999999997</v>
      </c>
      <c r="U8" s="14">
        <v>25</v>
      </c>
      <c r="V8" s="244">
        <v>10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2.37</v>
      </c>
      <c r="S9" s="36">
        <v>4.468</v>
      </c>
      <c r="T9" s="36">
        <v>11.018000000000001</v>
      </c>
      <c r="U9" s="14">
        <v>15</v>
      </c>
      <c r="V9" s="244">
        <v>20</v>
      </c>
      <c r="W9" s="14" t="s">
        <v>5</v>
      </c>
      <c r="X9" s="230" t="str">
        <f>IF(T9&lt;=50,"compliant","non-compliant")</f>
        <v>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6.4885000000000002</v>
      </c>
      <c r="S10" s="36">
        <v>8.5660000000000007</v>
      </c>
      <c r="T10" s="36">
        <v>12.45</v>
      </c>
      <c r="U10" s="14">
        <v>30</v>
      </c>
      <c r="V10" s="244">
        <v>30</v>
      </c>
      <c r="W10" s="14" t="s">
        <v>6</v>
      </c>
      <c r="X10" s="230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0.02</v>
      </c>
      <c r="T11" s="36">
        <v>9.3399999999999997E-2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0.04</v>
      </c>
      <c r="S12" s="36">
        <v>0.2</v>
      </c>
      <c r="T12" s="36">
        <v>0.93779999999999997</v>
      </c>
      <c r="U12" s="14">
        <v>0.05</v>
      </c>
      <c r="V12" s="244">
        <v>0.5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4">
        <v>0.25</v>
      </c>
      <c r="V13" s="244">
        <v>0.25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6.3140000000000001</v>
      </c>
      <c r="S14" s="36">
        <v>6.8925000000000001</v>
      </c>
      <c r="T14" s="36">
        <v>7.8659999999999997</v>
      </c>
      <c r="U14" s="14" t="s">
        <v>59</v>
      </c>
      <c r="V14" s="244" t="s">
        <v>59</v>
      </c>
      <c r="W14" s="15" t="s">
        <v>6</v>
      </c>
      <c r="X14" s="230" t="str">
        <f>IF(R14&gt;=6.4,"compliant","non-compliant")</f>
        <v>non-compliant</v>
      </c>
      <c r="Y14" s="18" t="str">
        <f>IF(T14&lt;=8.5,"compliant","non-compliant")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8.3999999999999995E-3</v>
      </c>
      <c r="S15" s="36">
        <v>0.04</v>
      </c>
      <c r="T15" s="36">
        <v>6.6799999999999998E-2</v>
      </c>
      <c r="U15" s="14">
        <v>1.25</v>
      </c>
      <c r="V15" s="244">
        <v>0.1</v>
      </c>
      <c r="W15" s="14" t="s">
        <v>4</v>
      </c>
      <c r="X15" s="230" t="str">
        <f>IF(S15&lt;=0.025,"compliant","non-compliant")</f>
        <v>non-compliant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2</v>
      </c>
      <c r="S16" s="36">
        <v>6</v>
      </c>
      <c r="T16" s="36">
        <v>21.558</v>
      </c>
      <c r="U16" s="14">
        <v>30</v>
      </c>
      <c r="V16" s="244">
        <v>40</v>
      </c>
      <c r="W16" s="74" t="s">
        <v>122</v>
      </c>
      <c r="X16" s="230" t="str">
        <f>IF(T16&lt;=400,"compliant","non-complaint")</f>
        <v>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10.815200000000001</v>
      </c>
      <c r="S17" s="36">
        <v>21.913</v>
      </c>
      <c r="T17" s="36">
        <v>71.697000000000003</v>
      </c>
      <c r="U17" s="14">
        <v>120</v>
      </c>
      <c r="V17" s="244">
        <v>120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25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14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56" priority="3" operator="containsText" text="non-compliant">
      <formula>NOT(ISERROR(SEARCH("non-compliant",X3)))</formula>
    </cfRule>
  </conditionalFormatting>
  <conditionalFormatting sqref="X14">
    <cfRule type="containsText" dxfId="55" priority="2" operator="containsText" text="non-compliant">
      <formula>NOT(ISERROR(SEARCH("non-compliant",X14)))</formula>
    </cfRule>
  </conditionalFormatting>
  <conditionalFormatting sqref="X11">
    <cfRule type="containsText" dxfId="54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4"/>
  <sheetViews>
    <sheetView topLeftCell="A10" workbookViewId="0">
      <pane xSplit="1" topLeftCell="U1" activePane="topRight" state="frozen"/>
      <selection activeCell="V36" sqref="V36"/>
      <selection pane="topRight" activeCell="AE3" sqref="AE3:AE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7" width="9.140625" style="50"/>
    <col min="28" max="29" width="9.140625" style="51"/>
    <col min="30" max="30" width="9.140625" customWidth="1"/>
    <col min="32" max="32" width="20.7109375" customWidth="1"/>
    <col min="33" max="33" width="13.140625" customWidth="1"/>
  </cols>
  <sheetData>
    <row r="1" spans="1:34" ht="22.5" customHeight="1" x14ac:dyDescent="0.25">
      <c r="A1" s="83" t="s">
        <v>140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188539</v>
      </c>
      <c r="S1" s="283"/>
      <c r="T1" s="284"/>
      <c r="U1" s="282">
        <v>188547</v>
      </c>
      <c r="V1" s="283"/>
      <c r="W1" s="284"/>
      <c r="X1" s="282">
        <v>185085</v>
      </c>
      <c r="Y1" s="283"/>
      <c r="Z1" s="284"/>
      <c r="AA1" s="282">
        <v>185084</v>
      </c>
      <c r="AB1" s="283"/>
      <c r="AC1" s="284"/>
      <c r="AD1" s="34" t="s">
        <v>85</v>
      </c>
      <c r="AE1" s="33" t="s">
        <v>84</v>
      </c>
      <c r="AF1" s="263" t="s">
        <v>120</v>
      </c>
      <c r="AG1" s="264"/>
      <c r="AH1" s="14"/>
    </row>
    <row r="2" spans="1:34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48">
        <v>0.05</v>
      </c>
      <c r="V2" s="48">
        <v>0.5</v>
      </c>
      <c r="W2" s="48">
        <v>0.95</v>
      </c>
      <c r="X2" s="48">
        <v>0.05</v>
      </c>
      <c r="Y2" s="48">
        <v>0.5</v>
      </c>
      <c r="Z2" s="48">
        <v>0.95</v>
      </c>
      <c r="AA2" s="48">
        <v>0.05</v>
      </c>
      <c r="AB2" s="48">
        <v>0.5</v>
      </c>
      <c r="AC2" s="48">
        <v>0.95</v>
      </c>
      <c r="AD2" s="14"/>
      <c r="AE2" s="21"/>
      <c r="AF2" s="265"/>
      <c r="AG2" s="266"/>
      <c r="AH2" s="14"/>
    </row>
    <row r="3" spans="1:34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22.384</v>
      </c>
      <c r="S3" s="36">
        <v>27.2</v>
      </c>
      <c r="T3" s="36">
        <v>36.749000000000002</v>
      </c>
      <c r="U3" s="36">
        <v>71.536749999999998</v>
      </c>
      <c r="V3" s="140">
        <v>142.58250000000001</v>
      </c>
      <c r="W3" s="140">
        <v>185.1575</v>
      </c>
      <c r="X3" s="140">
        <v>67.753600000000006</v>
      </c>
      <c r="Y3" s="140">
        <v>89.28</v>
      </c>
      <c r="Z3" s="140">
        <v>118.92700000000001</v>
      </c>
      <c r="AA3" s="140">
        <v>54.781799999999997</v>
      </c>
      <c r="AB3" s="140">
        <v>94.126000000000005</v>
      </c>
      <c r="AC3" s="140">
        <v>141.02279999999999</v>
      </c>
      <c r="AD3" s="14">
        <v>24</v>
      </c>
      <c r="AE3" s="244">
        <v>80</v>
      </c>
      <c r="AF3" s="14" t="s">
        <v>5</v>
      </c>
      <c r="AG3" s="18" t="str">
        <f>IF(AC3&lt;=80,"compliant","noncompliance")</f>
        <v>noncompliance</v>
      </c>
      <c r="AH3" s="14"/>
    </row>
    <row r="4" spans="1:34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35.765000000000001</v>
      </c>
      <c r="S4" s="36">
        <v>39.834000000000003</v>
      </c>
      <c r="T4" s="36">
        <v>42.6</v>
      </c>
      <c r="U4" s="36">
        <v>24.788799999999998</v>
      </c>
      <c r="V4" s="140">
        <v>34</v>
      </c>
      <c r="W4" s="140">
        <v>39.783999999999999</v>
      </c>
      <c r="X4" s="140">
        <v>46.180349999999997</v>
      </c>
      <c r="Y4" s="140">
        <v>63.588749999999997</v>
      </c>
      <c r="Z4" s="140">
        <v>75.59375</v>
      </c>
      <c r="AA4" s="140">
        <v>40.764150000000001</v>
      </c>
      <c r="AB4" s="140">
        <v>62.233499999999999</v>
      </c>
      <c r="AC4" s="140">
        <v>72.784199999999998</v>
      </c>
      <c r="AD4" s="14">
        <v>20</v>
      </c>
      <c r="AE4" s="244">
        <v>80</v>
      </c>
      <c r="AF4" s="14" t="s">
        <v>114</v>
      </c>
      <c r="AG4" s="18" t="str">
        <f>IF(AC4&lt;=100,"compliant","non-compliant")</f>
        <v>compliant</v>
      </c>
      <c r="AH4" s="18"/>
    </row>
    <row r="5" spans="1:34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278.50450000000001</v>
      </c>
      <c r="S5" s="36">
        <v>364.56700000000001</v>
      </c>
      <c r="T5" s="36">
        <v>392.84859999999998</v>
      </c>
      <c r="U5" s="36">
        <v>716.60059999999999</v>
      </c>
      <c r="V5" s="140">
        <v>897.41600000000005</v>
      </c>
      <c r="W5" s="140">
        <v>913.35500000000002</v>
      </c>
      <c r="X5" s="140">
        <v>674.62575000000004</v>
      </c>
      <c r="Y5" s="140">
        <v>954.74549999999999</v>
      </c>
      <c r="Z5" s="140">
        <v>1335.6838499999999</v>
      </c>
      <c r="AA5" s="140">
        <v>603.10209999999995</v>
      </c>
      <c r="AB5" s="140">
        <v>968.07500000000005</v>
      </c>
      <c r="AC5" s="140">
        <v>1318.9467</v>
      </c>
      <c r="AD5" s="14">
        <v>240</v>
      </c>
      <c r="AE5" s="244">
        <v>500</v>
      </c>
      <c r="AF5" s="14" t="s">
        <v>6</v>
      </c>
      <c r="AG5" s="18" t="str">
        <f>IF(AC5&lt;=260,"compliant","non-compliant")</f>
        <v>non-compliant</v>
      </c>
      <c r="AH5" s="18"/>
    </row>
    <row r="6" spans="1:34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43.35</v>
      </c>
      <c r="S6" s="36">
        <v>51.9</v>
      </c>
      <c r="T6" s="36">
        <v>78.400000000000006</v>
      </c>
      <c r="U6" s="36">
        <v>60.664999999999999</v>
      </c>
      <c r="V6" s="140">
        <v>85.05</v>
      </c>
      <c r="W6" s="140">
        <v>106.61</v>
      </c>
      <c r="X6" s="140">
        <v>96.13</v>
      </c>
      <c r="Y6" s="140">
        <v>139</v>
      </c>
      <c r="Z6" s="140">
        <v>249.6</v>
      </c>
      <c r="AA6" s="140">
        <v>89.61</v>
      </c>
      <c r="AB6" s="140">
        <v>141</v>
      </c>
      <c r="AC6" s="140">
        <v>191.15</v>
      </c>
      <c r="AD6" s="14">
        <v>35</v>
      </c>
      <c r="AE6" s="244">
        <v>90</v>
      </c>
      <c r="AF6" s="14" t="s">
        <v>121</v>
      </c>
      <c r="AG6" s="18" t="str">
        <f>IF(AC6&lt;=40,"compliant","non-compliant")</f>
        <v>non-compliant</v>
      </c>
      <c r="AH6" s="18"/>
    </row>
    <row r="7" spans="1:34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0.28599999999999998</v>
      </c>
      <c r="S7" s="36">
        <v>0.29499999999999998</v>
      </c>
      <c r="T7" s="36">
        <v>0.33460000000000001</v>
      </c>
      <c r="U7" s="36">
        <v>0.45710000000000001</v>
      </c>
      <c r="V7" s="140">
        <v>0.58399999999999996</v>
      </c>
      <c r="W7" s="140">
        <v>0.61009999999999998</v>
      </c>
      <c r="X7" s="140">
        <v>0.54074999999999995</v>
      </c>
      <c r="Y7" s="140">
        <v>0.63300000000000001</v>
      </c>
      <c r="Z7" s="140">
        <v>0.84960000000000002</v>
      </c>
      <c r="AA7" s="140">
        <v>3.7949999999999998E-2</v>
      </c>
      <c r="AB7" s="140">
        <v>0.50049999999999994</v>
      </c>
      <c r="AC7" s="140">
        <v>0.9859</v>
      </c>
      <c r="AD7" s="14">
        <v>0.75</v>
      </c>
      <c r="AE7" s="244">
        <v>1</v>
      </c>
      <c r="AF7" s="14" t="s">
        <v>5</v>
      </c>
      <c r="AG7" s="18" t="str">
        <f>IF(AC7&lt;=1,"compliant","non-compliant")</f>
        <v>compliant</v>
      </c>
      <c r="AH7" s="14"/>
    </row>
    <row r="8" spans="1:34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6.4981</v>
      </c>
      <c r="S8" s="36">
        <v>7.0389999999999997</v>
      </c>
      <c r="T8" s="36">
        <v>9.2403999999999993</v>
      </c>
      <c r="U8" s="36">
        <v>5.3007</v>
      </c>
      <c r="V8" s="140">
        <v>6.1079999999999997</v>
      </c>
      <c r="W8" s="140">
        <v>6.9170999999999996</v>
      </c>
      <c r="X8" s="140">
        <v>9.0747999999999998</v>
      </c>
      <c r="Y8" s="140">
        <v>12.9605</v>
      </c>
      <c r="Z8" s="140">
        <v>14.7919</v>
      </c>
      <c r="AA8" s="140">
        <v>9.2456499999999995</v>
      </c>
      <c r="AB8" s="140">
        <v>14.66</v>
      </c>
      <c r="AC8" s="140">
        <v>27.638999999999999</v>
      </c>
      <c r="AD8" s="14">
        <v>25</v>
      </c>
      <c r="AE8" s="244">
        <v>30</v>
      </c>
      <c r="AF8" s="14" t="s">
        <v>5</v>
      </c>
      <c r="AG8" s="18" t="str">
        <f>IF(AC8&lt;=40,"compliant","non-compliant")</f>
        <v>compliant</v>
      </c>
      <c r="AH8" s="14"/>
    </row>
    <row r="9" spans="1:34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11.406599999999999</v>
      </c>
      <c r="S9" s="36">
        <v>13.3</v>
      </c>
      <c r="T9" s="36">
        <v>20.720800000000001</v>
      </c>
      <c r="U9" s="36">
        <v>20.02</v>
      </c>
      <c r="V9" s="140">
        <v>27.381</v>
      </c>
      <c r="W9" s="140">
        <v>36.187800000000003</v>
      </c>
      <c r="X9" s="140">
        <v>24.88195</v>
      </c>
      <c r="Y9" s="140">
        <v>34.359000000000002</v>
      </c>
      <c r="Z9" s="140">
        <v>39.480249999999998</v>
      </c>
      <c r="AA9" s="140">
        <v>23.667100000000001</v>
      </c>
      <c r="AB9" s="140">
        <v>34.371000000000002</v>
      </c>
      <c r="AC9" s="140">
        <v>44.635249999999999</v>
      </c>
      <c r="AD9" s="14">
        <v>15</v>
      </c>
      <c r="AE9" s="244">
        <v>50</v>
      </c>
      <c r="AF9" s="14" t="s">
        <v>5</v>
      </c>
      <c r="AG9" s="18" t="str">
        <f>IF(AC9&lt;=50,"compliant","non-compliant")</f>
        <v>compliant</v>
      </c>
      <c r="AH9" s="14"/>
    </row>
    <row r="10" spans="1:34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30.924199999999999</v>
      </c>
      <c r="S10" s="36">
        <v>36.200000000000003</v>
      </c>
      <c r="T10" s="36">
        <v>38.338999999999999</v>
      </c>
      <c r="U10" s="36">
        <v>26.956</v>
      </c>
      <c r="V10" s="140">
        <v>34.597000000000001</v>
      </c>
      <c r="W10" s="140">
        <v>43.392400000000002</v>
      </c>
      <c r="X10" s="140">
        <v>82.258700000000005</v>
      </c>
      <c r="Y10" s="140">
        <v>121.551</v>
      </c>
      <c r="Z10" s="140">
        <v>243.70525000000001</v>
      </c>
      <c r="AA10" s="140">
        <v>90.883399999999995</v>
      </c>
      <c r="AB10" s="140">
        <v>141.857</v>
      </c>
      <c r="AC10" s="140">
        <v>197.93940000000001</v>
      </c>
      <c r="AD10" s="14">
        <v>30</v>
      </c>
      <c r="AE10" s="244">
        <v>70</v>
      </c>
      <c r="AF10" s="14" t="s">
        <v>6</v>
      </c>
      <c r="AG10" s="18" t="str">
        <f>IF(AC10&lt;=70,"compliant","non- compliant")</f>
        <v>non- compliant</v>
      </c>
      <c r="AH10" s="14"/>
    </row>
    <row r="11" spans="1:34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2.2499999999999999E-2</v>
      </c>
      <c r="S11" s="36">
        <v>4.4999999999999998E-2</v>
      </c>
      <c r="T11" s="36">
        <v>5.6627999999999998</v>
      </c>
      <c r="U11" s="36">
        <v>2.4500000000000001E-2</v>
      </c>
      <c r="V11" s="140">
        <v>6.5000000000000002E-2</v>
      </c>
      <c r="W11" s="140">
        <v>0.12529999999999999</v>
      </c>
      <c r="X11" s="140">
        <v>2.35E-2</v>
      </c>
      <c r="Y11" s="140">
        <v>10.282999999999999</v>
      </c>
      <c r="Z11" s="140">
        <v>25.791899999999998</v>
      </c>
      <c r="AA11" s="140">
        <v>2.1250000000000002E-2</v>
      </c>
      <c r="AB11" s="140">
        <v>0.20050000000000001</v>
      </c>
      <c r="AC11" s="140">
        <v>7.5747499999999999</v>
      </c>
      <c r="AD11" s="14">
        <v>7.0000000000000001E-3</v>
      </c>
      <c r="AE11" s="244">
        <v>0.05</v>
      </c>
      <c r="AF11" s="84" t="s">
        <v>4</v>
      </c>
      <c r="AG11" s="18" t="str">
        <f>IF(AB11&lt;=0.15,"compliant","non-compliant")</f>
        <v>non-compliant</v>
      </c>
      <c r="AH11" s="14"/>
    </row>
    <row r="12" spans="1:34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0.1804</v>
      </c>
      <c r="S12" s="36">
        <v>0.35499999999999998</v>
      </c>
      <c r="T12" s="36">
        <v>1.7725</v>
      </c>
      <c r="U12" s="36">
        <v>0.27129999999999999</v>
      </c>
      <c r="V12" s="140">
        <v>2.2999999999999998</v>
      </c>
      <c r="W12" s="140">
        <v>2.94</v>
      </c>
      <c r="X12" s="140">
        <v>0.50565000000000004</v>
      </c>
      <c r="Y12" s="140">
        <v>2.2404999999999999</v>
      </c>
      <c r="Z12" s="140">
        <v>13.306900000000001</v>
      </c>
      <c r="AA12" s="140">
        <v>0.02</v>
      </c>
      <c r="AB12" s="140">
        <v>0.182</v>
      </c>
      <c r="AC12" s="140">
        <v>6.1052</v>
      </c>
      <c r="AD12" s="14">
        <v>0.05</v>
      </c>
      <c r="AE12" s="244">
        <v>6</v>
      </c>
      <c r="AF12" s="14" t="s">
        <v>5</v>
      </c>
      <c r="AG12" s="18" t="str">
        <f>IF(AB12&lt;=10,"compliant","non-compliant")</f>
        <v>compliant</v>
      </c>
      <c r="AH12" s="14"/>
    </row>
    <row r="13" spans="1:34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2"/>
      <c r="V13" s="127"/>
      <c r="W13" s="127"/>
      <c r="X13" s="127"/>
      <c r="Y13" s="127"/>
      <c r="Z13" s="127"/>
      <c r="AA13" s="127"/>
      <c r="AB13" s="127"/>
      <c r="AC13" s="127"/>
      <c r="AD13" s="14">
        <v>0.25</v>
      </c>
      <c r="AE13" s="244" t="s">
        <v>172</v>
      </c>
      <c r="AF13" s="14"/>
      <c r="AG13" s="18"/>
      <c r="AH13" s="14"/>
    </row>
    <row r="14" spans="1:34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6.2949999999999999</v>
      </c>
      <c r="S14" s="36">
        <v>6.9</v>
      </c>
      <c r="T14" s="36">
        <v>7.88</v>
      </c>
      <c r="U14" s="36">
        <v>5.5551500000000003</v>
      </c>
      <c r="V14" s="140">
        <v>6.6005000000000003</v>
      </c>
      <c r="W14" s="140">
        <v>7.3428500000000003</v>
      </c>
      <c r="X14" s="140">
        <v>4.0575999999999999</v>
      </c>
      <c r="Y14" s="140">
        <v>6.9835000000000003</v>
      </c>
      <c r="Z14" s="140">
        <v>8.0384499999999992</v>
      </c>
      <c r="AA14" s="140">
        <v>3.2370000000000001</v>
      </c>
      <c r="AB14" s="140">
        <v>5.5590000000000002</v>
      </c>
      <c r="AC14" s="140">
        <v>7.641</v>
      </c>
      <c r="AD14" s="14" t="s">
        <v>59</v>
      </c>
      <c r="AE14" s="244" t="s">
        <v>59</v>
      </c>
      <c r="AF14" s="15" t="s">
        <v>6</v>
      </c>
      <c r="AG14" s="18" t="str">
        <f>IF(AA14&gt;=6.5,"compliant","non-compliant")</f>
        <v>non-compliant</v>
      </c>
      <c r="AH14" s="18" t="str">
        <f>IF(AC14&lt;=8.4,"compliant","non-compliant")</f>
        <v>compliant</v>
      </c>
    </row>
    <row r="15" spans="1:34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7.9000000000000001E-2</v>
      </c>
      <c r="S15" s="36">
        <v>0.17799999999999999</v>
      </c>
      <c r="T15" s="36">
        <v>0.89439999999999997</v>
      </c>
      <c r="U15" s="36">
        <v>2.92E-2</v>
      </c>
      <c r="V15" s="140">
        <v>0.2</v>
      </c>
      <c r="W15" s="140">
        <v>0.62</v>
      </c>
      <c r="X15" s="140">
        <v>1.34E-2</v>
      </c>
      <c r="Y15" s="140">
        <v>0.06</v>
      </c>
      <c r="Z15" s="140">
        <v>0.62</v>
      </c>
      <c r="AA15" s="140">
        <v>5.0000000000000001E-3</v>
      </c>
      <c r="AB15" s="140">
        <v>2.8000000000000001E-2</v>
      </c>
      <c r="AC15" s="140">
        <v>0.5</v>
      </c>
      <c r="AD15" s="14">
        <v>1.25</v>
      </c>
      <c r="AE15" s="244">
        <v>0.05</v>
      </c>
      <c r="AF15" s="14" t="s">
        <v>4</v>
      </c>
      <c r="AG15" s="18" t="str">
        <f>IF(AB15&lt;=0.025,"compliant","non-compliant")</f>
        <v>non-compliant</v>
      </c>
      <c r="AH15" s="14"/>
    </row>
    <row r="16" spans="1:34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64.457350000000005</v>
      </c>
      <c r="S16" s="36">
        <v>91.5</v>
      </c>
      <c r="T16" s="36">
        <v>142.92885000000001</v>
      </c>
      <c r="U16" s="36">
        <v>238.7</v>
      </c>
      <c r="V16" s="140">
        <v>434.29500000000002</v>
      </c>
      <c r="W16" s="140">
        <v>554.3913</v>
      </c>
      <c r="X16" s="140">
        <v>302.84780000000001</v>
      </c>
      <c r="Y16" s="140">
        <v>486.69650000000001</v>
      </c>
      <c r="Z16" s="140">
        <v>786.14760000000001</v>
      </c>
      <c r="AA16" s="140">
        <v>351.19110000000001</v>
      </c>
      <c r="AB16" s="140">
        <v>557.26700000000005</v>
      </c>
      <c r="AC16" s="140">
        <v>824.69524999999999</v>
      </c>
      <c r="AD16" s="14">
        <v>30</v>
      </c>
      <c r="AE16" s="244">
        <v>400</v>
      </c>
      <c r="AF16" s="74" t="s">
        <v>122</v>
      </c>
      <c r="AG16" s="18" t="str">
        <f>IF(AC16&lt;=400,"compliant","non-complaint")</f>
        <v>non-complaint</v>
      </c>
      <c r="AH16" s="14"/>
    </row>
    <row r="17" spans="1:3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63.865600000000001</v>
      </c>
      <c r="S17" s="36">
        <v>65</v>
      </c>
      <c r="T17" s="36">
        <v>130.53059999999999</v>
      </c>
      <c r="U17" s="36">
        <v>55.594850000000001</v>
      </c>
      <c r="V17" s="140">
        <v>76.293499999999995</v>
      </c>
      <c r="W17" s="140">
        <v>94.615549999999999</v>
      </c>
      <c r="X17" s="140">
        <v>23.037500000000001</v>
      </c>
      <c r="Y17" s="140">
        <v>86.732500000000002</v>
      </c>
      <c r="Z17" s="140">
        <v>144.14580000000001</v>
      </c>
      <c r="AA17" s="140">
        <v>2.5</v>
      </c>
      <c r="AB17" s="140">
        <v>20.27</v>
      </c>
      <c r="AC17" s="140">
        <v>85.999099999999999</v>
      </c>
      <c r="AD17" s="14">
        <v>120</v>
      </c>
      <c r="AE17" s="244">
        <v>120</v>
      </c>
      <c r="AF17" s="14" t="s">
        <v>72</v>
      </c>
      <c r="AG17" s="18" t="str">
        <f>IF(AC17&lt;=300,"compliant","non-compliant")</f>
        <v>compliant</v>
      </c>
      <c r="AH17" s="14"/>
    </row>
    <row r="18" spans="1:3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18">
        <v>10</v>
      </c>
      <c r="AE18" s="244">
        <v>10</v>
      </c>
      <c r="AF18" s="75" t="s">
        <v>5</v>
      </c>
      <c r="AG18" s="14"/>
      <c r="AH18" s="14"/>
    </row>
    <row r="19" spans="1:3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 t="s">
        <v>93</v>
      </c>
      <c r="AE19" s="244">
        <v>9</v>
      </c>
      <c r="AF19" s="65"/>
      <c r="AG19" s="14"/>
      <c r="AH19" s="14"/>
    </row>
    <row r="20" spans="1:3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8">
        <v>1.5</v>
      </c>
      <c r="AE20" s="244">
        <v>2</v>
      </c>
      <c r="AF20" s="75" t="s">
        <v>6</v>
      </c>
      <c r="AG20" s="18"/>
      <c r="AH20" s="14"/>
    </row>
    <row r="21" spans="1:3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8"/>
      <c r="AE21" s="244">
        <v>5</v>
      </c>
      <c r="AF21" s="75" t="s">
        <v>6</v>
      </c>
      <c r="AG21" s="18"/>
      <c r="AH21" s="14"/>
    </row>
    <row r="22" spans="1:3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244">
        <v>1.5</v>
      </c>
      <c r="AF22" s="75"/>
      <c r="AG22" s="14"/>
      <c r="AH22" s="14"/>
    </row>
    <row r="23" spans="1:3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244">
        <v>130</v>
      </c>
      <c r="AF23" s="75" t="s">
        <v>123</v>
      </c>
      <c r="AG23" s="14"/>
      <c r="AH23" s="14"/>
    </row>
    <row r="24" spans="1:3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244">
        <v>130</v>
      </c>
      <c r="AF24" s="75" t="s">
        <v>123</v>
      </c>
      <c r="AG24" s="14"/>
      <c r="AH24" s="14"/>
    </row>
    <row r="25" spans="1:3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>
        <v>0.02</v>
      </c>
      <c r="AE25" s="244">
        <v>0.02</v>
      </c>
      <c r="AF25" s="75" t="s">
        <v>4</v>
      </c>
      <c r="AG25" s="14"/>
      <c r="AH25" s="14"/>
    </row>
    <row r="26" spans="1:3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>
        <v>0.5</v>
      </c>
      <c r="AE26" s="244">
        <v>0.5</v>
      </c>
      <c r="AF26" s="75" t="s">
        <v>6</v>
      </c>
      <c r="AG26" s="14"/>
      <c r="AH26" s="14"/>
    </row>
    <row r="27" spans="1:3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>
        <v>0.05</v>
      </c>
      <c r="AE27" s="244">
        <v>7</v>
      </c>
      <c r="AF27" s="75" t="s">
        <v>4</v>
      </c>
      <c r="AG27" s="14"/>
      <c r="AH27" s="14"/>
    </row>
    <row r="28" spans="1:3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>
        <v>1</v>
      </c>
      <c r="AE28" s="244">
        <v>0.1</v>
      </c>
      <c r="AF28" s="75" t="s">
        <v>5</v>
      </c>
      <c r="AG28" s="18"/>
      <c r="AH28" s="14"/>
    </row>
    <row r="29" spans="1:3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>
        <v>0.18</v>
      </c>
      <c r="AE29" s="244">
        <v>0.02</v>
      </c>
      <c r="AF29" s="75" t="s">
        <v>6</v>
      </c>
      <c r="AG29" s="18"/>
      <c r="AH29" s="14"/>
    </row>
    <row r="30" spans="1:34" x14ac:dyDescent="0.25">
      <c r="N30" s="115"/>
      <c r="O30" s="204"/>
      <c r="P30" s="115"/>
    </row>
    <row r="31" spans="1:34" x14ac:dyDescent="0.25">
      <c r="N31" s="116"/>
      <c r="O31" s="205"/>
      <c r="P31" s="116"/>
    </row>
    <row r="32" spans="1:3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1">
    <mergeCell ref="AF1:AG2"/>
    <mergeCell ref="C28:E28"/>
    <mergeCell ref="R1:T1"/>
    <mergeCell ref="U1:W1"/>
    <mergeCell ref="X1:Z1"/>
    <mergeCell ref="AA1:AC1"/>
    <mergeCell ref="C1:E1"/>
    <mergeCell ref="F1:I1"/>
    <mergeCell ref="J1:M1"/>
    <mergeCell ref="C14:E14"/>
    <mergeCell ref="N1:O1"/>
  </mergeCells>
  <conditionalFormatting sqref="AG3:AG10 AG12:AG29">
    <cfRule type="containsText" dxfId="53" priority="2" operator="containsText" text="non-compliant">
      <formula>NOT(ISERROR(SEARCH("non-compliant",AG3)))</formula>
    </cfRule>
  </conditionalFormatting>
  <conditionalFormatting sqref="AG11">
    <cfRule type="containsText" dxfId="52" priority="1" operator="containsText" text="non-compliant">
      <formula>NOT(ISERROR(SEARCH("non-compliant",AG11)))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7" workbookViewId="0">
      <pane xSplit="1" topLeftCell="L1" activePane="topRight" state="frozen"/>
      <selection activeCell="V36" sqref="V36"/>
      <selection pane="topRight" activeCell="V3" sqref="V3:V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11.85546875" customWidth="1"/>
    <col min="23" max="23" width="23.85546875" customWidth="1"/>
    <col min="24" max="24" width="12.28515625" customWidth="1"/>
  </cols>
  <sheetData>
    <row r="1" spans="1:29" ht="22.5" customHeight="1" x14ac:dyDescent="0.25">
      <c r="A1" s="83" t="s">
        <v>141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95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140">
        <v>41.3613</v>
      </c>
      <c r="S3" s="140">
        <v>75.801500000000004</v>
      </c>
      <c r="T3" s="140">
        <v>124.32285</v>
      </c>
      <c r="U3" s="14">
        <v>24</v>
      </c>
      <c r="V3" s="244">
        <v>80</v>
      </c>
      <c r="W3" s="1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140">
        <v>28.727</v>
      </c>
      <c r="S4" s="140">
        <v>88.325999999999993</v>
      </c>
      <c r="T4" s="140">
        <v>161.36539999999999</v>
      </c>
      <c r="U4" s="14">
        <v>20</v>
      </c>
      <c r="V4" s="244">
        <v>100</v>
      </c>
      <c r="W4" s="14" t="s">
        <v>114</v>
      </c>
      <c r="X4" s="230" t="str">
        <f>IF(T4&lt;=100,"compliant","non-compliant")</f>
        <v>non-compliant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140">
        <v>545.22550000000001</v>
      </c>
      <c r="S5" s="140">
        <v>973.61800000000005</v>
      </c>
      <c r="T5" s="140">
        <v>1751.3784000000001</v>
      </c>
      <c r="U5" s="14">
        <v>240</v>
      </c>
      <c r="V5" s="244">
        <v>500</v>
      </c>
      <c r="W5" s="1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140">
        <v>95.2</v>
      </c>
      <c r="S6" s="140">
        <v>160.85</v>
      </c>
      <c r="T6" s="140">
        <v>277</v>
      </c>
      <c r="U6" s="14">
        <v>35</v>
      </c>
      <c r="V6" s="244">
        <v>90</v>
      </c>
      <c r="W6" s="1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140">
        <v>2.5000000000000001E-2</v>
      </c>
      <c r="S7" s="140">
        <v>0.05</v>
      </c>
      <c r="T7" s="140">
        <v>0.66559999999999997</v>
      </c>
      <c r="U7" s="14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140">
        <v>2.0081000000000002</v>
      </c>
      <c r="S8" s="140">
        <v>5.9405000000000001</v>
      </c>
      <c r="T8" s="140">
        <v>13.117599999999999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140">
        <v>25.0502</v>
      </c>
      <c r="S9" s="140">
        <v>41.6295</v>
      </c>
      <c r="T9" s="140">
        <v>70.554349999999999</v>
      </c>
      <c r="U9" s="14">
        <v>15</v>
      </c>
      <c r="V9" s="244">
        <v>70</v>
      </c>
      <c r="W9" s="14" t="s">
        <v>5</v>
      </c>
      <c r="X9" s="230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140">
        <v>47.7761</v>
      </c>
      <c r="S10" s="140">
        <v>75.638000000000005</v>
      </c>
      <c r="T10" s="140">
        <v>134.33595</v>
      </c>
      <c r="U10" s="14">
        <v>30</v>
      </c>
      <c r="V10" s="244">
        <v>70</v>
      </c>
      <c r="W10" s="14" t="s">
        <v>6</v>
      </c>
      <c r="X10" s="230" t="str">
        <f>IF(T10&lt;=70,"compliant","non- compliant")</f>
        <v>non- 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140">
        <v>0.62780000000000002</v>
      </c>
      <c r="S11" s="140">
        <v>7.2350000000000003</v>
      </c>
      <c r="T11" s="140">
        <v>18.458600000000001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non-compliant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140">
        <v>0.02</v>
      </c>
      <c r="S12" s="140">
        <v>6.6000000000000003E-2</v>
      </c>
      <c r="T12" s="140">
        <v>0.501</v>
      </c>
      <c r="U12" s="14">
        <v>0.05</v>
      </c>
      <c r="V12" s="244">
        <v>0.1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40">
        <v>0.01</v>
      </c>
      <c r="S13" s="140">
        <v>0.01</v>
      </c>
      <c r="T13" s="140">
        <v>0.01</v>
      </c>
      <c r="U13" s="14">
        <v>0.25</v>
      </c>
      <c r="V13" s="244" t="s">
        <v>173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140">
        <v>2.93</v>
      </c>
      <c r="S14" s="140">
        <v>3.2360000000000002</v>
      </c>
      <c r="T14" s="140">
        <v>5.6749999999999998</v>
      </c>
      <c r="U14" s="14" t="s">
        <v>59</v>
      </c>
      <c r="V14" s="244" t="s">
        <v>59</v>
      </c>
      <c r="W14" s="15" t="s">
        <v>6</v>
      </c>
      <c r="X14" s="230" t="str">
        <f>IF(R14&gt;=6.5,"compliant","non-compliant")</f>
        <v>non-compliant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140">
        <v>5.0000000000000001E-3</v>
      </c>
      <c r="S15" s="140">
        <v>1.7999999999999999E-2</v>
      </c>
      <c r="T15" s="140">
        <v>6.105E-2</v>
      </c>
      <c r="U15" s="14">
        <v>1.25</v>
      </c>
      <c r="V15" s="244">
        <v>2.5000000000000001E-2</v>
      </c>
      <c r="W15" s="14" t="s">
        <v>4</v>
      </c>
      <c r="X15" s="230" t="str">
        <f>IF(S15&lt;=0.025,"compliant","non-compliant")</f>
        <v>compliant</v>
      </c>
      <c r="Y15" s="14"/>
      <c r="AC15" s="157"/>
    </row>
    <row r="16" spans="1:29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140">
        <v>196.40774999999999</v>
      </c>
      <c r="S16" s="140">
        <v>582.84749999999997</v>
      </c>
      <c r="T16" s="140">
        <v>1157.7</v>
      </c>
      <c r="U16" s="14">
        <v>30</v>
      </c>
      <c r="V16" s="244">
        <v>400</v>
      </c>
      <c r="W16" s="74" t="s">
        <v>122</v>
      </c>
      <c r="X16" s="230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2</v>
      </c>
      <c r="S17" s="36">
        <v>2.5</v>
      </c>
      <c r="T17" s="36">
        <v>79.657499999999999</v>
      </c>
      <c r="U17" s="14">
        <v>120</v>
      </c>
      <c r="V17" s="244">
        <v>120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51" priority="3" operator="containsText" text="non-compliant">
      <formula>NOT(ISERROR(SEARCH("non-compliant",X3)))</formula>
    </cfRule>
  </conditionalFormatting>
  <conditionalFormatting sqref="X14">
    <cfRule type="containsText" dxfId="50" priority="2" operator="containsText" text="non-compliant">
      <formula>NOT(ISERROR(SEARCH("non-compliant",X14)))</formula>
    </cfRule>
  </conditionalFormatting>
  <conditionalFormatting sqref="X11">
    <cfRule type="containsText" dxfId="49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"/>
  <sheetViews>
    <sheetView workbookViewId="0">
      <pane xSplit="1" topLeftCell="N1" activePane="topRight" state="frozen"/>
      <selection activeCell="V36" sqref="V36"/>
      <selection pane="topRight" activeCell="V5" sqref="V5"/>
    </sheetView>
  </sheetViews>
  <sheetFormatPr defaultRowHeight="15" x14ac:dyDescent="0.25"/>
  <cols>
    <col min="1" max="1" width="24.42578125" style="78" customWidth="1"/>
    <col min="2" max="2" width="10.7109375" style="78" customWidth="1"/>
    <col min="3" max="14" width="8.7109375" style="194" customWidth="1"/>
    <col min="15" max="15" width="8.7109375" style="224" customWidth="1"/>
    <col min="16" max="16" width="8.7109375" style="181" customWidth="1"/>
    <col min="17" max="17" width="8.7109375" style="194" customWidth="1"/>
    <col min="18" max="18" width="9.140625" style="50"/>
    <col min="19" max="20" width="9.140625" style="51"/>
    <col min="21" max="21" width="8.5703125" style="51" customWidth="1"/>
    <col min="22" max="23" width="8.85546875" style="51"/>
  </cols>
  <sheetData>
    <row r="1" spans="1:33" s="66" customFormat="1" ht="22.5" customHeight="1" x14ac:dyDescent="0.25">
      <c r="A1" s="76"/>
      <c r="B1" s="76"/>
      <c r="C1" s="254" t="s">
        <v>4</v>
      </c>
      <c r="D1" s="254"/>
      <c r="E1" s="254"/>
      <c r="F1" s="254" t="s">
        <v>5</v>
      </c>
      <c r="G1" s="254"/>
      <c r="H1" s="254"/>
      <c r="I1" s="254"/>
      <c r="J1" s="254" t="s">
        <v>72</v>
      </c>
      <c r="K1" s="254"/>
      <c r="L1" s="254"/>
      <c r="M1" s="254"/>
      <c r="N1" s="252" t="s">
        <v>6</v>
      </c>
      <c r="O1" s="253"/>
      <c r="P1" s="189" t="s">
        <v>7</v>
      </c>
      <c r="Q1" s="189" t="s">
        <v>8</v>
      </c>
      <c r="R1" s="249" t="s">
        <v>115</v>
      </c>
      <c r="S1" s="249"/>
      <c r="T1" s="249"/>
      <c r="U1" s="250" t="s">
        <v>116</v>
      </c>
      <c r="V1" s="251" t="s">
        <v>84</v>
      </c>
      <c r="W1" s="250" t="s">
        <v>117</v>
      </c>
      <c r="X1" s="255" t="s">
        <v>84</v>
      </c>
      <c r="Y1" s="249" t="s">
        <v>119</v>
      </c>
      <c r="Z1" s="249"/>
      <c r="AA1" s="249"/>
      <c r="AB1" s="250" t="s">
        <v>116</v>
      </c>
      <c r="AC1" s="251" t="s">
        <v>84</v>
      </c>
      <c r="AD1" s="257" t="s">
        <v>157</v>
      </c>
      <c r="AE1" s="258"/>
      <c r="AF1" s="259"/>
      <c r="AG1" s="87" t="s">
        <v>84</v>
      </c>
    </row>
    <row r="2" spans="1:33" s="66" customFormat="1" ht="28.5" customHeight="1" x14ac:dyDescent="0.25">
      <c r="A2" s="67" t="s">
        <v>0</v>
      </c>
      <c r="B2" s="67" t="s">
        <v>3</v>
      </c>
      <c r="C2" s="177" t="s">
        <v>9</v>
      </c>
      <c r="D2" s="177" t="s">
        <v>10</v>
      </c>
      <c r="E2" s="177" t="s">
        <v>11</v>
      </c>
      <c r="F2" s="177" t="s">
        <v>9</v>
      </c>
      <c r="G2" s="177" t="s">
        <v>12</v>
      </c>
      <c r="H2" s="177" t="s">
        <v>13</v>
      </c>
      <c r="I2" s="177" t="s">
        <v>14</v>
      </c>
      <c r="J2" s="177">
        <v>1</v>
      </c>
      <c r="K2" s="177">
        <v>2</v>
      </c>
      <c r="L2" s="177">
        <v>3</v>
      </c>
      <c r="M2" s="177">
        <v>4</v>
      </c>
      <c r="N2" s="177" t="s">
        <v>9</v>
      </c>
      <c r="O2" s="215" t="s">
        <v>160</v>
      </c>
      <c r="P2" s="189" t="s">
        <v>9</v>
      </c>
      <c r="Q2" s="177" t="s">
        <v>9</v>
      </c>
      <c r="R2" s="10">
        <v>0.05</v>
      </c>
      <c r="S2" s="9">
        <v>0.5</v>
      </c>
      <c r="T2" s="9">
        <v>0.95</v>
      </c>
      <c r="U2" s="250"/>
      <c r="V2" s="251"/>
      <c r="W2" s="250"/>
      <c r="X2" s="256"/>
      <c r="Y2" s="10">
        <v>0.05</v>
      </c>
      <c r="Z2" s="9">
        <v>0.5</v>
      </c>
      <c r="AA2" s="9">
        <v>0.95</v>
      </c>
      <c r="AB2" s="250"/>
      <c r="AC2" s="251"/>
      <c r="AD2" s="45">
        <v>0.05</v>
      </c>
      <c r="AE2" s="45">
        <v>0.5</v>
      </c>
      <c r="AF2" s="45">
        <v>0.95</v>
      </c>
      <c r="AG2" s="12"/>
    </row>
    <row r="3" spans="1:33" s="66" customFormat="1" ht="18.75" customHeight="1" x14ac:dyDescent="0.2">
      <c r="A3" s="77" t="s">
        <v>73</v>
      </c>
      <c r="B3" s="77" t="s">
        <v>83</v>
      </c>
      <c r="C3" s="190"/>
      <c r="D3" s="190"/>
      <c r="E3" s="190"/>
      <c r="F3" s="190">
        <v>32</v>
      </c>
      <c r="G3" s="190">
        <v>80</v>
      </c>
      <c r="H3" s="190" t="s">
        <v>26</v>
      </c>
      <c r="I3" s="190"/>
      <c r="J3" s="190"/>
      <c r="K3" s="190"/>
      <c r="L3" s="190"/>
      <c r="M3" s="190"/>
      <c r="N3" s="178"/>
      <c r="O3" s="216"/>
      <c r="P3" s="178" t="s">
        <v>27</v>
      </c>
      <c r="Q3" s="190"/>
      <c r="R3" s="36">
        <v>26.467099999999999</v>
      </c>
      <c r="S3" s="36">
        <v>43.633000000000003</v>
      </c>
      <c r="T3" s="36">
        <v>61.897799999999997</v>
      </c>
      <c r="U3" s="15">
        <v>24</v>
      </c>
      <c r="V3" s="244">
        <v>40</v>
      </c>
      <c r="W3" s="260" t="s">
        <v>118</v>
      </c>
      <c r="X3" s="244">
        <v>80</v>
      </c>
      <c r="Y3" s="36">
        <v>26.4</v>
      </c>
      <c r="Z3" s="36">
        <v>44.6</v>
      </c>
      <c r="AA3" s="140">
        <v>82.241600000000005</v>
      </c>
      <c r="AB3" s="15">
        <v>24</v>
      </c>
      <c r="AC3" s="244">
        <v>40</v>
      </c>
      <c r="AD3" s="36">
        <v>17.8</v>
      </c>
      <c r="AE3" s="36">
        <v>29.026</v>
      </c>
      <c r="AF3" s="36">
        <v>36.638950000000001</v>
      </c>
      <c r="AG3" s="245">
        <v>40</v>
      </c>
    </row>
    <row r="4" spans="1:33" s="66" customFormat="1" x14ac:dyDescent="0.2">
      <c r="A4" s="77" t="s">
        <v>74</v>
      </c>
      <c r="B4" s="77" t="s">
        <v>83</v>
      </c>
      <c r="C4" s="190"/>
      <c r="D4" s="190"/>
      <c r="E4" s="190"/>
      <c r="F4" s="190">
        <v>100</v>
      </c>
      <c r="G4" s="190">
        <v>200</v>
      </c>
      <c r="H4" s="190">
        <v>600</v>
      </c>
      <c r="I4" s="190" t="s">
        <v>28</v>
      </c>
      <c r="J4" s="190">
        <v>20</v>
      </c>
      <c r="K4" s="190">
        <v>40</v>
      </c>
      <c r="L4" s="190">
        <v>100</v>
      </c>
      <c r="M4" s="190">
        <v>500</v>
      </c>
      <c r="N4" s="178" t="s">
        <v>29</v>
      </c>
      <c r="O4" s="216">
        <v>140</v>
      </c>
      <c r="P4" s="178">
        <v>1500</v>
      </c>
      <c r="Q4" s="190"/>
      <c r="R4" s="36">
        <v>10.2875</v>
      </c>
      <c r="S4" s="36">
        <v>16.436</v>
      </c>
      <c r="T4" s="36">
        <v>24.153500000000001</v>
      </c>
      <c r="U4" s="15">
        <v>20</v>
      </c>
      <c r="V4" s="244">
        <v>20</v>
      </c>
      <c r="W4" s="261"/>
      <c r="X4" s="244">
        <v>120</v>
      </c>
      <c r="Y4" s="36">
        <v>10.3</v>
      </c>
      <c r="Z4" s="36">
        <v>15.4</v>
      </c>
      <c r="AA4" s="140">
        <v>23.802</v>
      </c>
      <c r="AB4" s="15">
        <v>20</v>
      </c>
      <c r="AC4" s="244">
        <v>25</v>
      </c>
      <c r="AD4" s="36">
        <v>8.2149999999999999</v>
      </c>
      <c r="AE4" s="36">
        <v>13.6</v>
      </c>
      <c r="AF4" s="36">
        <v>18.863199999999999</v>
      </c>
      <c r="AG4" s="245">
        <v>20</v>
      </c>
    </row>
    <row r="5" spans="1:33" s="66" customFormat="1" x14ac:dyDescent="0.2">
      <c r="A5" s="77" t="s">
        <v>71</v>
      </c>
      <c r="B5" s="77" t="s">
        <v>83</v>
      </c>
      <c r="C5" s="179"/>
      <c r="D5" s="179"/>
      <c r="E5" s="179"/>
      <c r="F5" s="190">
        <v>450</v>
      </c>
      <c r="G5" s="190">
        <v>1000</v>
      </c>
      <c r="H5" s="190">
        <v>2400</v>
      </c>
      <c r="I5" s="190">
        <v>3400</v>
      </c>
      <c r="J5" s="190">
        <v>100</v>
      </c>
      <c r="K5" s="190">
        <v>200</v>
      </c>
      <c r="L5" s="190">
        <v>450</v>
      </c>
      <c r="M5" s="190">
        <v>1600</v>
      </c>
      <c r="N5" s="178">
        <v>260</v>
      </c>
      <c r="O5" s="216">
        <v>600</v>
      </c>
      <c r="P5" s="178" t="s">
        <v>68</v>
      </c>
      <c r="Q5" s="191"/>
      <c r="R5" s="36">
        <v>251.35140000000001</v>
      </c>
      <c r="S5" s="36">
        <v>394</v>
      </c>
      <c r="T5" s="36">
        <v>529.36974999999995</v>
      </c>
      <c r="U5" s="15">
        <v>240</v>
      </c>
      <c r="V5" s="244">
        <v>400</v>
      </c>
      <c r="W5" s="261"/>
      <c r="X5" s="244">
        <v>500</v>
      </c>
      <c r="Y5" s="36">
        <v>235.56110000000001</v>
      </c>
      <c r="Z5" s="36">
        <v>382.16300000000001</v>
      </c>
      <c r="AA5" s="140">
        <v>722.82394999999997</v>
      </c>
      <c r="AB5" s="15">
        <v>240</v>
      </c>
      <c r="AC5" s="244">
        <v>260</v>
      </c>
      <c r="AD5" s="36">
        <v>168.9</v>
      </c>
      <c r="AE5" s="36">
        <v>266</v>
      </c>
      <c r="AF5" s="36">
        <v>328.90679999999998</v>
      </c>
      <c r="AG5" s="245">
        <v>260</v>
      </c>
    </row>
    <row r="6" spans="1:33" s="66" customFormat="1" x14ac:dyDescent="0.2">
      <c r="A6" s="77" t="s">
        <v>34</v>
      </c>
      <c r="B6" s="77" t="s">
        <v>35</v>
      </c>
      <c r="C6" s="190"/>
      <c r="D6" s="190"/>
      <c r="E6" s="190"/>
      <c r="F6" s="190">
        <v>70</v>
      </c>
      <c r="G6" s="190">
        <v>150</v>
      </c>
      <c r="H6" s="190">
        <v>370</v>
      </c>
      <c r="I6" s="190">
        <v>520</v>
      </c>
      <c r="J6" s="190">
        <v>15</v>
      </c>
      <c r="K6" s="190">
        <v>30</v>
      </c>
      <c r="L6" s="190">
        <v>70</v>
      </c>
      <c r="M6" s="190">
        <v>250</v>
      </c>
      <c r="N6" s="178">
        <v>40</v>
      </c>
      <c r="O6" s="216">
        <v>90</v>
      </c>
      <c r="P6" s="178"/>
      <c r="Q6" s="190"/>
      <c r="R6" s="36">
        <v>35.69</v>
      </c>
      <c r="S6" s="36">
        <v>56.55</v>
      </c>
      <c r="T6" s="36">
        <v>74.754999999999995</v>
      </c>
      <c r="U6" s="15">
        <v>35</v>
      </c>
      <c r="V6" s="244">
        <v>75</v>
      </c>
      <c r="W6" s="261"/>
      <c r="X6" s="244">
        <v>70</v>
      </c>
      <c r="Y6" s="36">
        <v>37.1</v>
      </c>
      <c r="Z6" s="36">
        <v>56.4</v>
      </c>
      <c r="AA6" s="140">
        <v>104.1</v>
      </c>
      <c r="AB6" s="15">
        <v>35</v>
      </c>
      <c r="AC6" s="244">
        <v>40</v>
      </c>
      <c r="AD6" s="86">
        <v>26.5</v>
      </c>
      <c r="AE6" s="86">
        <v>41.15</v>
      </c>
      <c r="AF6" s="86">
        <v>50.1</v>
      </c>
      <c r="AG6" s="245">
        <v>40</v>
      </c>
    </row>
    <row r="7" spans="1:33" s="66" customFormat="1" x14ac:dyDescent="0.2">
      <c r="A7" s="77" t="s">
        <v>75</v>
      </c>
      <c r="B7" s="77" t="s">
        <v>83</v>
      </c>
      <c r="C7" s="190" t="s">
        <v>40</v>
      </c>
      <c r="D7" s="190">
        <v>1.5</v>
      </c>
      <c r="E7" s="190">
        <v>2.54</v>
      </c>
      <c r="F7" s="190">
        <v>0.7</v>
      </c>
      <c r="G7" s="190">
        <v>1</v>
      </c>
      <c r="H7" s="190">
        <v>1.5</v>
      </c>
      <c r="I7" s="190" t="s">
        <v>41</v>
      </c>
      <c r="J7" s="190"/>
      <c r="K7" s="190"/>
      <c r="L7" s="190"/>
      <c r="M7" s="190"/>
      <c r="N7" s="178" t="s">
        <v>42</v>
      </c>
      <c r="O7" s="216">
        <v>15</v>
      </c>
      <c r="P7" s="178">
        <v>2</v>
      </c>
      <c r="Q7" s="190"/>
      <c r="R7" s="36">
        <v>0.34610000000000002</v>
      </c>
      <c r="S7" s="36">
        <v>0.46</v>
      </c>
      <c r="T7" s="36">
        <v>0.59</v>
      </c>
      <c r="U7" s="15">
        <v>0.75</v>
      </c>
      <c r="V7" s="244">
        <v>0.7</v>
      </c>
      <c r="W7" s="261"/>
      <c r="X7" s="244">
        <v>0.75</v>
      </c>
      <c r="Y7" s="36">
        <v>0.26900000000000002</v>
      </c>
      <c r="Z7" s="36">
        <v>0.37</v>
      </c>
      <c r="AA7" s="140">
        <v>0.54</v>
      </c>
      <c r="AB7" s="15">
        <v>0.75</v>
      </c>
      <c r="AC7" s="244">
        <v>0.75</v>
      </c>
      <c r="AD7" s="86">
        <v>0.25</v>
      </c>
      <c r="AE7" s="86">
        <v>0.32</v>
      </c>
      <c r="AF7" s="86">
        <v>0.46439999999999998</v>
      </c>
      <c r="AG7" s="245">
        <v>0.75</v>
      </c>
    </row>
    <row r="8" spans="1:33" s="66" customFormat="1" x14ac:dyDescent="0.2">
      <c r="A8" s="77" t="s">
        <v>76</v>
      </c>
      <c r="B8" s="77" t="s">
        <v>83</v>
      </c>
      <c r="C8" s="190"/>
      <c r="D8" s="190"/>
      <c r="E8" s="190"/>
      <c r="F8" s="190" t="s">
        <v>63</v>
      </c>
      <c r="G8" s="190">
        <v>50</v>
      </c>
      <c r="H8" s="190">
        <v>100</v>
      </c>
      <c r="I8" s="190" t="s">
        <v>43</v>
      </c>
      <c r="J8" s="190"/>
      <c r="K8" s="190"/>
      <c r="L8" s="190"/>
      <c r="M8" s="190"/>
      <c r="N8" s="178"/>
      <c r="O8" s="216"/>
      <c r="P8" s="178"/>
      <c r="Q8" s="190"/>
      <c r="R8" s="36">
        <v>4.7186500000000002</v>
      </c>
      <c r="S8" s="36">
        <v>6.25</v>
      </c>
      <c r="T8" s="36">
        <v>7.6612</v>
      </c>
      <c r="U8" s="15">
        <v>25</v>
      </c>
      <c r="V8" s="244">
        <v>15</v>
      </c>
      <c r="W8" s="261"/>
      <c r="X8" s="244">
        <v>15</v>
      </c>
      <c r="Y8" s="36">
        <v>5.4842500000000003</v>
      </c>
      <c r="Z8" s="36">
        <v>7.48</v>
      </c>
      <c r="AA8" s="140">
        <v>10.76225</v>
      </c>
      <c r="AB8" s="15">
        <v>25</v>
      </c>
      <c r="AC8" s="244">
        <v>15</v>
      </c>
      <c r="AD8" s="36">
        <v>3.8557999999999999</v>
      </c>
      <c r="AE8" s="36">
        <v>4.79</v>
      </c>
      <c r="AF8" s="36">
        <v>5.9219999999999997</v>
      </c>
      <c r="AG8" s="245">
        <v>10</v>
      </c>
    </row>
    <row r="9" spans="1:33" s="66" customFormat="1" x14ac:dyDescent="0.2">
      <c r="A9" s="77" t="s">
        <v>77</v>
      </c>
      <c r="B9" s="77" t="s">
        <v>83</v>
      </c>
      <c r="C9" s="190"/>
      <c r="D9" s="190"/>
      <c r="E9" s="190"/>
      <c r="F9" s="190">
        <v>30</v>
      </c>
      <c r="G9" s="190">
        <v>50</v>
      </c>
      <c r="H9" s="190">
        <v>70</v>
      </c>
      <c r="I9" s="190" t="s">
        <v>48</v>
      </c>
      <c r="J9" s="190"/>
      <c r="K9" s="190"/>
      <c r="L9" s="190"/>
      <c r="M9" s="190"/>
      <c r="N9" s="178"/>
      <c r="O9" s="216"/>
      <c r="P9" s="178">
        <v>500</v>
      </c>
      <c r="Q9" s="190"/>
      <c r="R9" s="36">
        <v>14.0152</v>
      </c>
      <c r="S9" s="36">
        <v>26</v>
      </c>
      <c r="T9" s="36">
        <v>38.653700000000001</v>
      </c>
      <c r="U9" s="15">
        <v>15</v>
      </c>
      <c r="V9" s="244">
        <v>40</v>
      </c>
      <c r="W9" s="261"/>
      <c r="X9" s="244">
        <v>80</v>
      </c>
      <c r="Y9" s="36">
        <v>16.274999999999999</v>
      </c>
      <c r="Z9" s="36">
        <v>28.9</v>
      </c>
      <c r="AA9" s="140">
        <v>73.243499999999997</v>
      </c>
      <c r="AB9" s="15">
        <v>15</v>
      </c>
      <c r="AC9" s="244">
        <v>30</v>
      </c>
      <c r="AD9" s="36">
        <v>8.6</v>
      </c>
      <c r="AE9" s="36">
        <v>16.122</v>
      </c>
      <c r="AF9" s="36">
        <v>21.043399999999998</v>
      </c>
      <c r="AG9" s="245">
        <v>25</v>
      </c>
    </row>
    <row r="10" spans="1:33" s="66" customFormat="1" x14ac:dyDescent="0.2">
      <c r="A10" s="77" t="s">
        <v>78</v>
      </c>
      <c r="B10" s="77" t="s">
        <v>83</v>
      </c>
      <c r="C10" s="190"/>
      <c r="D10" s="190"/>
      <c r="E10" s="190"/>
      <c r="F10" s="190">
        <v>100</v>
      </c>
      <c r="G10" s="190">
        <v>200</v>
      </c>
      <c r="H10" s="190">
        <v>400</v>
      </c>
      <c r="I10" s="190" t="s">
        <v>64</v>
      </c>
      <c r="J10" s="190"/>
      <c r="K10" s="190"/>
      <c r="L10" s="190"/>
      <c r="M10" s="190"/>
      <c r="N10" s="178" t="s">
        <v>65</v>
      </c>
      <c r="O10" s="216">
        <v>115</v>
      </c>
      <c r="P10" s="178" t="s">
        <v>66</v>
      </c>
      <c r="Q10" s="190"/>
      <c r="R10" s="36">
        <v>16.855</v>
      </c>
      <c r="S10" s="36">
        <v>27.437999999999999</v>
      </c>
      <c r="T10" s="36">
        <v>36.326999999999998</v>
      </c>
      <c r="U10" s="15">
        <v>30</v>
      </c>
      <c r="V10" s="244">
        <v>40</v>
      </c>
      <c r="W10" s="261"/>
      <c r="X10" s="244">
        <v>70</v>
      </c>
      <c r="Y10" s="36">
        <v>14.9078</v>
      </c>
      <c r="Z10" s="36">
        <v>22.182500000000001</v>
      </c>
      <c r="AA10" s="36">
        <v>33.417450000000002</v>
      </c>
      <c r="AB10" s="15">
        <v>30</v>
      </c>
      <c r="AC10" s="244">
        <v>30</v>
      </c>
      <c r="AD10" s="36">
        <v>13.10305</v>
      </c>
      <c r="AE10" s="36">
        <v>20.8</v>
      </c>
      <c r="AF10" s="36">
        <v>29.594850000000001</v>
      </c>
      <c r="AG10" s="245">
        <v>30</v>
      </c>
    </row>
    <row r="11" spans="1:33" s="66" customFormat="1" x14ac:dyDescent="0.2">
      <c r="A11" s="77" t="s">
        <v>86</v>
      </c>
      <c r="B11" s="77" t="s">
        <v>83</v>
      </c>
      <c r="C11" s="190" t="s">
        <v>21</v>
      </c>
      <c r="D11" s="190">
        <v>1.4999999999999999E-2</v>
      </c>
      <c r="E11" s="190">
        <v>0.1</v>
      </c>
      <c r="F11" s="190">
        <v>1</v>
      </c>
      <c r="G11" s="190">
        <v>2</v>
      </c>
      <c r="H11" s="190">
        <v>10</v>
      </c>
      <c r="I11" s="190" t="s">
        <v>22</v>
      </c>
      <c r="J11" s="190"/>
      <c r="K11" s="190"/>
      <c r="L11" s="190"/>
      <c r="M11" s="190"/>
      <c r="N11" s="178"/>
      <c r="O11" s="216"/>
      <c r="P11" s="178"/>
      <c r="Q11" s="190"/>
      <c r="R11" s="36">
        <v>0.02</v>
      </c>
      <c r="S11" s="36">
        <v>0.02</v>
      </c>
      <c r="T11" s="36">
        <v>0.1046</v>
      </c>
      <c r="U11" s="15">
        <v>7.0000000000000001E-3</v>
      </c>
      <c r="V11" s="244">
        <v>0.05</v>
      </c>
      <c r="W11" s="261"/>
      <c r="X11" s="244">
        <v>0.05</v>
      </c>
      <c r="Y11" s="36">
        <v>0.02</v>
      </c>
      <c r="Z11" s="36">
        <v>2.5000000000000001E-2</v>
      </c>
      <c r="AA11" s="36">
        <v>0.15</v>
      </c>
      <c r="AB11" s="15">
        <v>7.0000000000000001E-3</v>
      </c>
      <c r="AC11" s="244">
        <v>0.05</v>
      </c>
      <c r="AD11" s="86">
        <v>0.02</v>
      </c>
      <c r="AE11" s="86">
        <v>0.05</v>
      </c>
      <c r="AF11" s="86">
        <v>0.3</v>
      </c>
      <c r="AG11" s="245">
        <v>0.05</v>
      </c>
    </row>
    <row r="12" spans="1:33" s="66" customFormat="1" x14ac:dyDescent="0.2">
      <c r="A12" s="77" t="s">
        <v>51</v>
      </c>
      <c r="B12" s="77" t="s">
        <v>83</v>
      </c>
      <c r="C12" s="190"/>
      <c r="D12" s="190"/>
      <c r="E12" s="190"/>
      <c r="F12" s="190">
        <v>6</v>
      </c>
      <c r="G12" s="190">
        <v>10</v>
      </c>
      <c r="H12" s="190">
        <v>20</v>
      </c>
      <c r="I12" s="190" t="s">
        <v>33</v>
      </c>
      <c r="J12" s="190"/>
      <c r="K12" s="190"/>
      <c r="L12" s="190"/>
      <c r="M12" s="190"/>
      <c r="N12" s="178"/>
      <c r="O12" s="216"/>
      <c r="P12" s="178" t="s">
        <v>52</v>
      </c>
      <c r="Q12" s="190"/>
      <c r="R12" s="36">
        <v>0.02</v>
      </c>
      <c r="S12" s="36">
        <v>0.05</v>
      </c>
      <c r="T12" s="36">
        <v>0.41670000000000001</v>
      </c>
      <c r="U12" s="15">
        <v>0.05</v>
      </c>
      <c r="V12" s="244">
        <v>0.5</v>
      </c>
      <c r="W12" s="261"/>
      <c r="X12" s="244">
        <v>0.1</v>
      </c>
      <c r="Y12" s="36">
        <v>0.02</v>
      </c>
      <c r="Z12" s="36">
        <v>5.8999999999999997E-2</v>
      </c>
      <c r="AA12" s="36">
        <v>0.28000000000000003</v>
      </c>
      <c r="AB12" s="15">
        <v>0.05</v>
      </c>
      <c r="AC12" s="244">
        <v>0.1</v>
      </c>
      <c r="AD12" s="86">
        <v>0.04</v>
      </c>
      <c r="AE12" s="86">
        <v>0.14199999999999999</v>
      </c>
      <c r="AF12" s="86">
        <v>0.54</v>
      </c>
      <c r="AG12" s="245">
        <v>0.5</v>
      </c>
    </row>
    <row r="13" spans="1:33" s="66" customFormat="1" x14ac:dyDescent="0.25">
      <c r="A13" s="77" t="s">
        <v>79</v>
      </c>
      <c r="B13" s="77" t="s">
        <v>83</v>
      </c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88"/>
      <c r="O13" s="217"/>
      <c r="P13" s="93"/>
      <c r="Q13" s="191"/>
      <c r="R13" s="36">
        <v>8.9999999999999993E-3</v>
      </c>
      <c r="S13" s="36">
        <v>2.3E-2</v>
      </c>
      <c r="T13" s="36">
        <v>9.4E-2</v>
      </c>
      <c r="U13" s="15">
        <v>0.25</v>
      </c>
      <c r="V13" s="244">
        <v>0.25</v>
      </c>
      <c r="W13" s="261"/>
      <c r="X13" s="244">
        <v>0.25</v>
      </c>
      <c r="Y13" s="36">
        <v>1.0999999999999999E-2</v>
      </c>
      <c r="Z13" s="36">
        <v>2.4E-2</v>
      </c>
      <c r="AA13" s="36">
        <v>7.2999999999999995E-2</v>
      </c>
      <c r="AB13" s="15">
        <v>0.25</v>
      </c>
      <c r="AC13" s="244">
        <v>0.25</v>
      </c>
      <c r="AD13" s="86">
        <v>1.2E-2</v>
      </c>
      <c r="AE13" s="86">
        <v>2.5000000000000001E-2</v>
      </c>
      <c r="AF13" s="86">
        <v>7.8E-2</v>
      </c>
      <c r="AG13" s="245">
        <v>0.25</v>
      </c>
    </row>
    <row r="14" spans="1:33" s="66" customFormat="1" ht="15" customHeight="1" x14ac:dyDescent="0.25">
      <c r="A14" s="77" t="s">
        <v>53</v>
      </c>
      <c r="B14" s="77"/>
      <c r="C14" s="248" t="s">
        <v>54</v>
      </c>
      <c r="D14" s="248"/>
      <c r="E14" s="248"/>
      <c r="F14" s="192" t="s">
        <v>55</v>
      </c>
      <c r="G14" s="192"/>
      <c r="H14" s="192"/>
      <c r="I14" s="192"/>
      <c r="J14" s="192" t="s">
        <v>56</v>
      </c>
      <c r="K14" s="192" t="s">
        <v>57</v>
      </c>
      <c r="L14" s="192" t="s">
        <v>57</v>
      </c>
      <c r="M14" s="192" t="s">
        <v>58</v>
      </c>
      <c r="N14" s="192" t="s">
        <v>59</v>
      </c>
      <c r="O14" s="218"/>
      <c r="P14" s="190"/>
      <c r="Q14" s="192" t="s">
        <v>60</v>
      </c>
      <c r="R14" s="36">
        <v>7.5860000000000003</v>
      </c>
      <c r="S14" s="36">
        <v>8.1790000000000003</v>
      </c>
      <c r="T14" s="36">
        <v>8.6395</v>
      </c>
      <c r="U14" s="15" t="s">
        <v>59</v>
      </c>
      <c r="V14" s="244" t="s">
        <v>171</v>
      </c>
      <c r="W14" s="261"/>
      <c r="X14" s="244" t="s">
        <v>59</v>
      </c>
      <c r="Y14" s="36">
        <v>7.1</v>
      </c>
      <c r="Z14" s="36">
        <v>7.9349999999999996</v>
      </c>
      <c r="AA14" s="36">
        <v>8.2899999999999991</v>
      </c>
      <c r="AB14" s="15" t="s">
        <v>59</v>
      </c>
      <c r="AC14" s="244" t="s">
        <v>59</v>
      </c>
      <c r="AD14" s="36">
        <v>7.2460000000000004</v>
      </c>
      <c r="AE14" s="36">
        <v>7.8624999999999998</v>
      </c>
      <c r="AF14" s="86">
        <v>8.1999999999999993</v>
      </c>
      <c r="AG14" s="245" t="s">
        <v>59</v>
      </c>
    </row>
    <row r="15" spans="1:33" s="66" customFormat="1" x14ac:dyDescent="0.2">
      <c r="A15" s="77" t="s">
        <v>80</v>
      </c>
      <c r="B15" s="77" t="s">
        <v>83</v>
      </c>
      <c r="C15" s="190" t="s">
        <v>61</v>
      </c>
      <c r="D15" s="190">
        <v>2.5000000000000001E-2</v>
      </c>
      <c r="E15" s="190" t="s">
        <v>62</v>
      </c>
      <c r="F15" s="190"/>
      <c r="G15" s="190"/>
      <c r="H15" s="190"/>
      <c r="I15" s="190"/>
      <c r="J15" s="190"/>
      <c r="K15" s="190"/>
      <c r="L15" s="190"/>
      <c r="M15" s="190"/>
      <c r="N15" s="178"/>
      <c r="O15" s="216"/>
      <c r="P15" s="178"/>
      <c r="Q15" s="190"/>
      <c r="R15" s="36">
        <v>5.0000000000000001E-3</v>
      </c>
      <c r="S15" s="36">
        <v>1.2999999999999999E-2</v>
      </c>
      <c r="T15" s="36">
        <v>4.1000000000000002E-2</v>
      </c>
      <c r="U15" s="15">
        <v>1.25</v>
      </c>
      <c r="V15" s="244">
        <v>0.02</v>
      </c>
      <c r="W15" s="261"/>
      <c r="X15" s="244">
        <v>2.5000000000000001E-2</v>
      </c>
      <c r="Y15" s="36">
        <v>3.0000000000000001E-3</v>
      </c>
      <c r="Z15" s="36">
        <v>0.01</v>
      </c>
      <c r="AA15" s="36">
        <v>3.3050000000000003E-2</v>
      </c>
      <c r="AB15" s="15">
        <v>1.25</v>
      </c>
      <c r="AC15" s="244">
        <v>2.5000000000000001E-2</v>
      </c>
      <c r="AD15" s="86">
        <v>5.0000000000000001E-3</v>
      </c>
      <c r="AE15" s="86">
        <v>1.2E-2</v>
      </c>
      <c r="AF15" s="86">
        <v>4.1000000000000002E-2</v>
      </c>
      <c r="AG15" s="245">
        <v>0.01</v>
      </c>
    </row>
    <row r="16" spans="1:33" s="66" customFormat="1" x14ac:dyDescent="0.2">
      <c r="A16" s="77" t="s">
        <v>81</v>
      </c>
      <c r="B16" s="77" t="s">
        <v>83</v>
      </c>
      <c r="C16" s="190"/>
      <c r="D16" s="190"/>
      <c r="E16" s="190"/>
      <c r="F16" s="190">
        <v>200</v>
      </c>
      <c r="G16" s="190"/>
      <c r="H16" s="190">
        <v>400</v>
      </c>
      <c r="I16" s="190"/>
      <c r="J16" s="190">
        <v>30</v>
      </c>
      <c r="K16" s="190">
        <v>80</v>
      </c>
      <c r="L16" s="190">
        <v>200</v>
      </c>
      <c r="M16" s="190">
        <v>500</v>
      </c>
      <c r="N16" s="178"/>
      <c r="O16" s="216"/>
      <c r="P16" s="178" t="s">
        <v>68</v>
      </c>
      <c r="Q16" s="190"/>
      <c r="R16" s="36">
        <v>87.295000000000002</v>
      </c>
      <c r="S16" s="36">
        <v>161.04400000000001</v>
      </c>
      <c r="T16" s="36">
        <v>239.28579999999999</v>
      </c>
      <c r="U16" s="15">
        <v>30</v>
      </c>
      <c r="V16" s="244">
        <v>220</v>
      </c>
      <c r="W16" s="261"/>
      <c r="X16" s="244">
        <v>400</v>
      </c>
      <c r="Y16" s="36">
        <v>93.430999999999997</v>
      </c>
      <c r="Z16" s="36">
        <v>186.1</v>
      </c>
      <c r="AA16" s="36">
        <v>437.51979999999998</v>
      </c>
      <c r="AB16" s="15">
        <v>30</v>
      </c>
      <c r="AC16" s="244">
        <v>400</v>
      </c>
      <c r="AD16" s="36">
        <v>60.92</v>
      </c>
      <c r="AE16" s="36">
        <v>109.2085</v>
      </c>
      <c r="AF16" s="36">
        <v>146.4186</v>
      </c>
      <c r="AG16" s="245">
        <v>150</v>
      </c>
    </row>
    <row r="17" spans="1:33" s="66" customFormat="1" x14ac:dyDescent="0.2">
      <c r="A17" s="77" t="s">
        <v>82</v>
      </c>
      <c r="B17" s="77" t="s">
        <v>83</v>
      </c>
      <c r="C17" s="190"/>
      <c r="D17" s="190"/>
      <c r="E17" s="190"/>
      <c r="F17" s="190"/>
      <c r="G17" s="190"/>
      <c r="H17" s="190"/>
      <c r="I17" s="190"/>
      <c r="J17" s="190">
        <v>50</v>
      </c>
      <c r="K17" s="190">
        <v>120</v>
      </c>
      <c r="L17" s="190">
        <v>300</v>
      </c>
      <c r="M17" s="190">
        <v>1200</v>
      </c>
      <c r="N17" s="178"/>
      <c r="O17" s="216"/>
      <c r="P17" s="178"/>
      <c r="Q17" s="190"/>
      <c r="R17" s="36">
        <v>59.02</v>
      </c>
      <c r="S17" s="36">
        <v>90.3</v>
      </c>
      <c r="T17" s="36">
        <v>113.5214</v>
      </c>
      <c r="U17" s="15">
        <v>120</v>
      </c>
      <c r="V17" s="244">
        <v>120</v>
      </c>
      <c r="W17" s="261"/>
      <c r="X17" s="244">
        <v>120</v>
      </c>
      <c r="Y17" s="36">
        <v>48</v>
      </c>
      <c r="Z17" s="36">
        <v>70.19</v>
      </c>
      <c r="AA17" s="36">
        <v>102.8206</v>
      </c>
      <c r="AB17" s="15">
        <v>120</v>
      </c>
      <c r="AC17" s="244">
        <v>120</v>
      </c>
      <c r="AD17" s="36">
        <v>37.848750000000003</v>
      </c>
      <c r="AE17" s="36">
        <v>54.358499999999999</v>
      </c>
      <c r="AF17" s="36">
        <v>72.287499999999994</v>
      </c>
      <c r="AG17" s="245">
        <v>90</v>
      </c>
    </row>
    <row r="18" spans="1:33" s="66" customFormat="1" x14ac:dyDescent="0.2">
      <c r="A18" s="67" t="s">
        <v>87</v>
      </c>
      <c r="B18" s="38"/>
      <c r="C18" s="190"/>
      <c r="D18" s="190"/>
      <c r="E18" s="190"/>
      <c r="F18" s="190">
        <v>5</v>
      </c>
      <c r="G18" s="190">
        <v>10</v>
      </c>
      <c r="H18" s="190">
        <v>20</v>
      </c>
      <c r="I18" s="190" t="s">
        <v>33</v>
      </c>
      <c r="J18" s="190"/>
      <c r="K18" s="190"/>
      <c r="L18" s="190"/>
      <c r="M18" s="190"/>
      <c r="N18" s="178"/>
      <c r="O18" s="216"/>
      <c r="P18" s="178"/>
      <c r="Q18" s="190"/>
      <c r="R18" s="15"/>
      <c r="S18" s="15"/>
      <c r="T18" s="15"/>
      <c r="U18" s="37">
        <v>10</v>
      </c>
      <c r="V18" s="244">
        <v>10</v>
      </c>
      <c r="W18" s="261"/>
      <c r="X18" s="244">
        <v>10</v>
      </c>
      <c r="Y18" s="68"/>
      <c r="Z18" s="68"/>
      <c r="AA18" s="68"/>
      <c r="AB18" s="37">
        <v>10</v>
      </c>
      <c r="AC18" s="244">
        <v>10</v>
      </c>
      <c r="AD18" s="49"/>
      <c r="AE18" s="49"/>
      <c r="AF18" s="49"/>
      <c r="AG18" s="245">
        <v>10</v>
      </c>
    </row>
    <row r="19" spans="1:33" s="66" customFormat="1" x14ac:dyDescent="0.25">
      <c r="A19" s="67" t="s">
        <v>32</v>
      </c>
      <c r="B19" s="67" t="s">
        <v>83</v>
      </c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88"/>
      <c r="O19" s="217"/>
      <c r="P19" s="93"/>
      <c r="Q19" s="191"/>
      <c r="R19" s="15"/>
      <c r="S19" s="15"/>
      <c r="T19" s="15"/>
      <c r="U19" s="15" t="s">
        <v>93</v>
      </c>
      <c r="V19" s="244">
        <v>9</v>
      </c>
      <c r="W19" s="261"/>
      <c r="X19" s="244">
        <v>9</v>
      </c>
      <c r="Y19" s="68"/>
      <c r="Z19" s="68"/>
      <c r="AA19" s="68"/>
      <c r="AB19" s="15" t="s">
        <v>93</v>
      </c>
      <c r="AC19" s="244">
        <v>9</v>
      </c>
      <c r="AD19" s="14"/>
      <c r="AE19" s="14"/>
      <c r="AF19" s="14"/>
      <c r="AG19" s="245">
        <v>9</v>
      </c>
    </row>
    <row r="20" spans="1:33" s="66" customFormat="1" x14ac:dyDescent="0.2">
      <c r="A20" s="67" t="s">
        <v>67</v>
      </c>
      <c r="B20" s="67" t="s">
        <v>90</v>
      </c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78" t="s">
        <v>42</v>
      </c>
      <c r="O20" s="216">
        <v>8</v>
      </c>
      <c r="P20" s="178"/>
      <c r="Q20" s="190"/>
      <c r="R20" s="15"/>
      <c r="S20" s="15"/>
      <c r="T20" s="15"/>
      <c r="U20" s="37">
        <v>1.5</v>
      </c>
      <c r="V20" s="244">
        <v>2</v>
      </c>
      <c r="W20" s="261"/>
      <c r="X20" s="244">
        <v>2</v>
      </c>
      <c r="Y20" s="68"/>
      <c r="Z20" s="68"/>
      <c r="AA20" s="68"/>
      <c r="AB20" s="37">
        <v>1.5</v>
      </c>
      <c r="AC20" s="244">
        <v>2</v>
      </c>
      <c r="AD20" s="14"/>
      <c r="AE20" s="14"/>
      <c r="AF20" s="14"/>
      <c r="AG20" s="245">
        <v>2</v>
      </c>
    </row>
    <row r="21" spans="1:33" s="66" customFormat="1" ht="22.5" x14ac:dyDescent="0.2">
      <c r="A21" s="67" t="s">
        <v>69</v>
      </c>
      <c r="B21" s="67" t="s">
        <v>83</v>
      </c>
      <c r="C21" s="190"/>
      <c r="D21" s="190"/>
      <c r="E21" s="190"/>
      <c r="F21" s="190"/>
      <c r="G21" s="190"/>
      <c r="H21" s="190"/>
      <c r="I21" s="190"/>
      <c r="J21" s="190">
        <v>3</v>
      </c>
      <c r="K21" s="190">
        <v>5</v>
      </c>
      <c r="L21" s="190">
        <v>5</v>
      </c>
      <c r="M21" s="190">
        <v>25</v>
      </c>
      <c r="N21" s="193" t="s">
        <v>70</v>
      </c>
      <c r="O21" s="219"/>
      <c r="P21" s="178"/>
      <c r="Q21" s="190"/>
      <c r="R21" s="15"/>
      <c r="S21" s="15"/>
      <c r="T21" s="15"/>
      <c r="U21" s="37"/>
      <c r="V21" s="244">
        <v>5</v>
      </c>
      <c r="W21" s="261"/>
      <c r="X21" s="244">
        <v>25</v>
      </c>
      <c r="Y21" s="68"/>
      <c r="Z21" s="68"/>
      <c r="AA21" s="68"/>
      <c r="AB21" s="37"/>
      <c r="AC21" s="244">
        <v>25</v>
      </c>
      <c r="AD21" s="14"/>
      <c r="AE21" s="14"/>
      <c r="AF21" s="14"/>
      <c r="AG21" s="245">
        <v>5</v>
      </c>
    </row>
    <row r="22" spans="1:33" s="66" customFormat="1" x14ac:dyDescent="0.2">
      <c r="A22" s="67" t="s">
        <v>88</v>
      </c>
      <c r="B22" s="69" t="s">
        <v>15</v>
      </c>
      <c r="C22" s="190"/>
      <c r="D22" s="190"/>
      <c r="E22" s="190"/>
      <c r="F22" s="190">
        <v>1E-3</v>
      </c>
      <c r="G22" s="190">
        <v>1.4999999999999999E-2</v>
      </c>
      <c r="H22" s="190">
        <v>0.1</v>
      </c>
      <c r="I22" s="190"/>
      <c r="J22" s="190"/>
      <c r="K22" s="190"/>
      <c r="L22" s="190"/>
      <c r="M22" s="190"/>
      <c r="N22" s="178"/>
      <c r="O22" s="216"/>
      <c r="P22" s="178"/>
      <c r="Q22" s="190" t="s">
        <v>16</v>
      </c>
      <c r="R22" s="15"/>
      <c r="S22" s="15"/>
      <c r="T22" s="15"/>
      <c r="U22" s="15"/>
      <c r="V22" s="244">
        <v>1.5</v>
      </c>
      <c r="W22" s="261"/>
      <c r="X22" s="244">
        <v>1.5</v>
      </c>
      <c r="Y22" s="68"/>
      <c r="Z22" s="68"/>
      <c r="AA22" s="68"/>
      <c r="AB22" s="15"/>
      <c r="AC22" s="244">
        <v>1.5</v>
      </c>
      <c r="AD22" s="14"/>
      <c r="AE22" s="14"/>
      <c r="AF22" s="14"/>
      <c r="AG22" s="245">
        <v>1.5</v>
      </c>
    </row>
    <row r="23" spans="1:33" s="66" customFormat="1" x14ac:dyDescent="0.2">
      <c r="A23" s="71" t="s">
        <v>36</v>
      </c>
      <c r="B23" s="67" t="s">
        <v>89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78"/>
      <c r="O23" s="216"/>
      <c r="P23" s="178"/>
      <c r="Q23" s="190" t="s">
        <v>37</v>
      </c>
      <c r="R23" s="15"/>
      <c r="S23" s="15"/>
      <c r="T23" s="15"/>
      <c r="U23" s="15"/>
      <c r="V23" s="244">
        <v>130</v>
      </c>
      <c r="W23" s="261"/>
      <c r="X23" s="244">
        <v>130</v>
      </c>
      <c r="Y23" s="68"/>
      <c r="Z23" s="68"/>
      <c r="AA23" s="68"/>
      <c r="AB23" s="15"/>
      <c r="AC23" s="244">
        <v>130</v>
      </c>
      <c r="AD23" s="14"/>
      <c r="AE23" s="14"/>
      <c r="AF23" s="14"/>
      <c r="AG23" s="245">
        <v>130</v>
      </c>
    </row>
    <row r="24" spans="1:33" s="66" customFormat="1" x14ac:dyDescent="0.2">
      <c r="A24" s="72" t="s">
        <v>91</v>
      </c>
      <c r="B24" s="67" t="s">
        <v>89</v>
      </c>
      <c r="C24" s="190"/>
      <c r="D24" s="190"/>
      <c r="E24" s="190"/>
      <c r="F24" s="190">
        <v>0</v>
      </c>
      <c r="G24" s="190">
        <v>1</v>
      </c>
      <c r="H24" s="190">
        <v>10</v>
      </c>
      <c r="I24" s="190">
        <v>100</v>
      </c>
      <c r="J24" s="190"/>
      <c r="K24" s="190"/>
      <c r="L24" s="190"/>
      <c r="M24" s="190"/>
      <c r="N24" s="178" t="s">
        <v>38</v>
      </c>
      <c r="O24" s="216"/>
      <c r="P24" s="178" t="s">
        <v>39</v>
      </c>
      <c r="Q24" s="190" t="s">
        <v>37</v>
      </c>
      <c r="R24" s="15"/>
      <c r="S24" s="15"/>
      <c r="T24" s="15"/>
      <c r="U24" s="15"/>
      <c r="V24" s="244">
        <v>130</v>
      </c>
      <c r="W24" s="261"/>
      <c r="X24" s="244">
        <v>130</v>
      </c>
      <c r="Y24" s="68"/>
      <c r="Z24" s="68"/>
      <c r="AA24" s="68"/>
      <c r="AB24" s="15"/>
      <c r="AC24" s="244">
        <v>130</v>
      </c>
      <c r="AD24" s="14"/>
      <c r="AE24" s="14"/>
      <c r="AF24" s="14"/>
      <c r="AG24" s="245">
        <v>130</v>
      </c>
    </row>
    <row r="25" spans="1:33" s="66" customFormat="1" x14ac:dyDescent="0.2">
      <c r="A25" s="67" t="s">
        <v>17</v>
      </c>
      <c r="B25" s="67" t="s">
        <v>83</v>
      </c>
      <c r="C25" s="190" t="s">
        <v>124</v>
      </c>
      <c r="D25" s="190" t="s">
        <v>18</v>
      </c>
      <c r="E25" s="190" t="s">
        <v>19</v>
      </c>
      <c r="F25" s="190">
        <v>0.15</v>
      </c>
      <c r="G25" s="190">
        <v>0.5</v>
      </c>
      <c r="H25" s="190" t="s">
        <v>20</v>
      </c>
      <c r="I25" s="190"/>
      <c r="J25" s="190"/>
      <c r="K25" s="190"/>
      <c r="L25" s="190"/>
      <c r="M25" s="190"/>
      <c r="N25" s="178" t="s">
        <v>46</v>
      </c>
      <c r="O25" s="216">
        <v>20</v>
      </c>
      <c r="P25" s="178">
        <v>5</v>
      </c>
      <c r="Q25" s="190"/>
      <c r="R25" s="15"/>
      <c r="S25" s="15"/>
      <c r="T25" s="198">
        <v>0.11</v>
      </c>
      <c r="U25" s="15">
        <v>0.02</v>
      </c>
      <c r="V25" s="244">
        <v>0.02</v>
      </c>
      <c r="W25" s="261"/>
      <c r="X25" s="244">
        <v>0.02</v>
      </c>
      <c r="Y25" s="68"/>
      <c r="Z25" s="68"/>
      <c r="AA25" s="197">
        <v>6.6000000000000003E-2</v>
      </c>
      <c r="AB25" s="15">
        <v>0.02</v>
      </c>
      <c r="AC25" s="244">
        <v>0.02</v>
      </c>
      <c r="AD25" s="14"/>
      <c r="AE25" s="14"/>
      <c r="AF25" s="14"/>
      <c r="AG25" s="245">
        <v>0.15</v>
      </c>
    </row>
    <row r="26" spans="1:33" s="66" customFormat="1" x14ac:dyDescent="0.2">
      <c r="A26" s="67" t="s">
        <v>24</v>
      </c>
      <c r="B26" s="67" t="s">
        <v>83</v>
      </c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78" t="s">
        <v>25</v>
      </c>
      <c r="O26" s="216">
        <v>1</v>
      </c>
      <c r="P26" s="178">
        <v>5</v>
      </c>
      <c r="Q26" s="190"/>
      <c r="R26" s="15"/>
      <c r="S26" s="15"/>
      <c r="T26" s="15"/>
      <c r="U26" s="15">
        <v>0.5</v>
      </c>
      <c r="V26" s="244">
        <v>0.5</v>
      </c>
      <c r="W26" s="261"/>
      <c r="X26" s="244">
        <v>0.5</v>
      </c>
      <c r="Y26" s="68"/>
      <c r="Z26" s="68"/>
      <c r="AA26" s="196"/>
      <c r="AB26" s="15">
        <v>0.5</v>
      </c>
      <c r="AC26" s="244">
        <v>0.5</v>
      </c>
      <c r="AD26" s="14"/>
      <c r="AE26" s="14"/>
      <c r="AF26" s="14"/>
      <c r="AG26" s="245">
        <v>0.5</v>
      </c>
    </row>
    <row r="27" spans="1:33" s="66" customFormat="1" x14ac:dyDescent="0.2">
      <c r="A27" s="67" t="s">
        <v>30</v>
      </c>
      <c r="B27" s="67" t="s">
        <v>83</v>
      </c>
      <c r="C27" s="190" t="s">
        <v>21</v>
      </c>
      <c r="D27" s="190">
        <v>1.4E-2</v>
      </c>
      <c r="E27" s="190">
        <v>0.2</v>
      </c>
      <c r="F27" s="190">
        <v>0.05</v>
      </c>
      <c r="G27" s="190"/>
      <c r="H27" s="190">
        <v>1</v>
      </c>
      <c r="I27" s="190"/>
      <c r="J27" s="190"/>
      <c r="K27" s="190"/>
      <c r="L27" s="190"/>
      <c r="M27" s="190"/>
      <c r="N27" s="178" t="s">
        <v>23</v>
      </c>
      <c r="O27" s="216">
        <v>1</v>
      </c>
      <c r="P27" s="178" t="s">
        <v>31</v>
      </c>
      <c r="Q27" s="190"/>
      <c r="R27" s="15"/>
      <c r="S27" s="15"/>
      <c r="T27" s="15"/>
      <c r="U27" s="15">
        <v>0.05</v>
      </c>
      <c r="V27" s="244">
        <v>7</v>
      </c>
      <c r="W27" s="261"/>
      <c r="X27" s="244">
        <v>7</v>
      </c>
      <c r="Y27" s="68"/>
      <c r="Z27" s="68"/>
      <c r="AA27" s="196"/>
      <c r="AB27" s="15">
        <v>0.05</v>
      </c>
      <c r="AC27" s="244">
        <v>14</v>
      </c>
      <c r="AD27" s="14"/>
      <c r="AE27" s="14"/>
      <c r="AF27" s="14"/>
      <c r="AG27" s="245">
        <v>7</v>
      </c>
    </row>
    <row r="28" spans="1:33" s="66" customFormat="1" x14ac:dyDescent="0.2">
      <c r="A28" s="67" t="s">
        <v>44</v>
      </c>
      <c r="B28" s="67" t="s">
        <v>83</v>
      </c>
      <c r="C28" s="248" t="s">
        <v>92</v>
      </c>
      <c r="D28" s="248"/>
      <c r="E28" s="248"/>
      <c r="F28" s="190">
        <v>0.1</v>
      </c>
      <c r="G28" s="190">
        <v>0.3</v>
      </c>
      <c r="H28" s="190">
        <v>1</v>
      </c>
      <c r="I28" s="190" t="s">
        <v>45</v>
      </c>
      <c r="J28" s="190">
        <v>0.1</v>
      </c>
      <c r="K28" s="190">
        <v>0.2</v>
      </c>
      <c r="L28" s="190">
        <v>0.3</v>
      </c>
      <c r="M28" s="190">
        <v>10</v>
      </c>
      <c r="N28" s="178" t="s">
        <v>46</v>
      </c>
      <c r="O28" s="216">
        <v>20</v>
      </c>
      <c r="P28" s="178" t="s">
        <v>47</v>
      </c>
      <c r="Q28" s="190"/>
      <c r="R28" s="15"/>
      <c r="S28" s="15"/>
      <c r="T28" s="198">
        <v>0.18</v>
      </c>
      <c r="U28" s="15">
        <v>1</v>
      </c>
      <c r="V28" s="244">
        <v>0.3</v>
      </c>
      <c r="W28" s="261"/>
      <c r="X28" s="244">
        <v>0.3</v>
      </c>
      <c r="Y28" s="68"/>
      <c r="Z28" s="68"/>
      <c r="AA28" s="197">
        <v>0.12</v>
      </c>
      <c r="AB28" s="15">
        <v>1</v>
      </c>
      <c r="AC28" s="244">
        <v>0.1</v>
      </c>
      <c r="AD28" s="14"/>
      <c r="AE28" s="14"/>
      <c r="AF28" s="14"/>
      <c r="AG28" s="245">
        <v>0.1</v>
      </c>
    </row>
    <row r="29" spans="1:33" s="66" customFormat="1" x14ac:dyDescent="0.2">
      <c r="A29" s="67" t="s">
        <v>49</v>
      </c>
      <c r="B29" s="67" t="s">
        <v>83</v>
      </c>
      <c r="C29" s="190">
        <v>0.18</v>
      </c>
      <c r="D29" s="190">
        <v>0.37</v>
      </c>
      <c r="E29" s="190">
        <v>1.3</v>
      </c>
      <c r="F29" s="190">
        <v>0.05</v>
      </c>
      <c r="G29" s="190">
        <v>0.15</v>
      </c>
      <c r="H29" s="190">
        <v>1</v>
      </c>
      <c r="I29" s="190" t="s">
        <v>45</v>
      </c>
      <c r="J29" s="190">
        <v>0.05</v>
      </c>
      <c r="K29" s="190">
        <v>0.1</v>
      </c>
      <c r="L29" s="190">
        <v>0.2</v>
      </c>
      <c r="M29" s="190">
        <v>10</v>
      </c>
      <c r="N29" s="178" t="s">
        <v>50</v>
      </c>
      <c r="O29" s="216">
        <v>10</v>
      </c>
      <c r="P29" s="178">
        <v>10</v>
      </c>
      <c r="Q29" s="190"/>
      <c r="R29" s="15"/>
      <c r="S29" s="15"/>
      <c r="T29" s="198">
        <v>0.41</v>
      </c>
      <c r="U29" s="15">
        <v>0.18</v>
      </c>
      <c r="V29" s="244">
        <v>0.02</v>
      </c>
      <c r="W29" s="262"/>
      <c r="X29" s="244">
        <v>0.02</v>
      </c>
      <c r="Y29" s="68"/>
      <c r="Z29" s="68"/>
      <c r="AA29" s="197">
        <v>0.02</v>
      </c>
      <c r="AB29" s="15">
        <v>0.18</v>
      </c>
      <c r="AC29" s="244">
        <v>0.02</v>
      </c>
      <c r="AD29" s="14"/>
      <c r="AE29" s="14"/>
      <c r="AF29" s="14"/>
      <c r="AG29" s="245">
        <v>0.02</v>
      </c>
    </row>
    <row r="30" spans="1:33" x14ac:dyDescent="0.25">
      <c r="N30" s="107"/>
      <c r="O30" s="220"/>
    </row>
    <row r="31" spans="1:33" x14ac:dyDescent="0.25">
      <c r="N31" s="98"/>
      <c r="O31" s="221"/>
      <c r="Q31" s="195"/>
      <c r="R31" s="62"/>
      <c r="S31" s="62"/>
      <c r="T31" s="135"/>
      <c r="U31" s="98" t="s">
        <v>163</v>
      </c>
      <c r="V31" s="98"/>
      <c r="W31" s="98"/>
      <c r="X31" s="98"/>
      <c r="Y31" s="28"/>
      <c r="Z31" s="28"/>
      <c r="AA31" s="28"/>
      <c r="AB31" s="28"/>
      <c r="AC31" s="28"/>
      <c r="AD31" s="28"/>
      <c r="AE31" s="28"/>
    </row>
    <row r="32" spans="1:33" x14ac:dyDescent="0.25">
      <c r="N32" s="98"/>
      <c r="O32" s="221"/>
    </row>
    <row r="33" spans="14:15" x14ac:dyDescent="0.25">
      <c r="N33" s="98"/>
      <c r="O33" s="221"/>
    </row>
    <row r="34" spans="14:15" x14ac:dyDescent="0.25">
      <c r="N34" s="98"/>
      <c r="O34" s="221"/>
    </row>
    <row r="35" spans="14:15" x14ac:dyDescent="0.25">
      <c r="N35" s="98"/>
      <c r="O35" s="221"/>
    </row>
    <row r="36" spans="14:15" x14ac:dyDescent="0.25">
      <c r="N36" s="98"/>
      <c r="O36" s="221"/>
    </row>
    <row r="37" spans="14:15" x14ac:dyDescent="0.25">
      <c r="N37" s="98"/>
      <c r="O37" s="221"/>
    </row>
    <row r="38" spans="14:15" x14ac:dyDescent="0.25">
      <c r="N38" s="98"/>
      <c r="O38" s="221"/>
    </row>
    <row r="39" spans="14:15" x14ac:dyDescent="0.25">
      <c r="N39" s="98"/>
      <c r="O39" s="221"/>
    </row>
    <row r="40" spans="14:15" x14ac:dyDescent="0.25">
      <c r="N40" s="98"/>
      <c r="O40" s="221"/>
    </row>
    <row r="41" spans="14:15" x14ac:dyDescent="0.25">
      <c r="N41" s="98"/>
      <c r="O41" s="221"/>
    </row>
    <row r="42" spans="14:15" x14ac:dyDescent="0.25">
      <c r="N42" s="98"/>
      <c r="O42" s="221"/>
    </row>
    <row r="43" spans="14:15" x14ac:dyDescent="0.25">
      <c r="N43" s="98"/>
      <c r="O43" s="221"/>
    </row>
    <row r="44" spans="14:15" x14ac:dyDescent="0.25">
      <c r="N44" s="98"/>
      <c r="O44" s="221"/>
    </row>
    <row r="45" spans="14:15" x14ac:dyDescent="0.25">
      <c r="N45" s="98"/>
      <c r="O45" s="221"/>
    </row>
    <row r="46" spans="14:15" x14ac:dyDescent="0.25">
      <c r="N46" s="98"/>
      <c r="O46" s="221"/>
    </row>
    <row r="47" spans="14:15" x14ac:dyDescent="0.25">
      <c r="N47" s="98"/>
      <c r="O47" s="221"/>
    </row>
    <row r="48" spans="14:15" x14ac:dyDescent="0.25">
      <c r="N48" s="98"/>
      <c r="O48" s="221"/>
    </row>
    <row r="49" spans="14:15" x14ac:dyDescent="0.25">
      <c r="N49" s="98"/>
      <c r="O49" s="221"/>
    </row>
    <row r="50" spans="14:15" x14ac:dyDescent="0.25">
      <c r="N50" s="98"/>
      <c r="O50" s="221"/>
    </row>
    <row r="51" spans="14:15" x14ac:dyDescent="0.25">
      <c r="N51" s="98"/>
      <c r="O51" s="221"/>
    </row>
    <row r="52" spans="14:15" x14ac:dyDescent="0.25">
      <c r="N52" s="98"/>
      <c r="O52" s="221"/>
    </row>
    <row r="53" spans="14:15" x14ac:dyDescent="0.25">
      <c r="N53" s="98"/>
      <c r="O53" s="221"/>
    </row>
    <row r="54" spans="14:15" x14ac:dyDescent="0.25">
      <c r="N54" s="98"/>
      <c r="O54" s="221"/>
    </row>
    <row r="55" spans="14:15" x14ac:dyDescent="0.25">
      <c r="N55" s="98"/>
      <c r="O55" s="221"/>
    </row>
    <row r="56" spans="14:15" x14ac:dyDescent="0.25">
      <c r="N56" s="98"/>
      <c r="O56" s="221"/>
    </row>
    <row r="57" spans="14:15" x14ac:dyDescent="0.25">
      <c r="N57" s="98"/>
      <c r="O57" s="221"/>
    </row>
    <row r="58" spans="14:15" x14ac:dyDescent="0.25">
      <c r="N58" s="98"/>
      <c r="O58" s="221"/>
    </row>
    <row r="59" spans="14:15" x14ac:dyDescent="0.25">
      <c r="N59" s="104"/>
      <c r="O59" s="222"/>
    </row>
    <row r="60" spans="14:15" x14ac:dyDescent="0.25">
      <c r="N60" s="88"/>
      <c r="O60" s="217"/>
    </row>
    <row r="61" spans="14:15" x14ac:dyDescent="0.25">
      <c r="N61" s="88"/>
      <c r="O61" s="217"/>
    </row>
    <row r="62" spans="14:15" x14ac:dyDescent="0.25">
      <c r="N62" s="88"/>
      <c r="O62" s="217"/>
    </row>
    <row r="63" spans="14:15" x14ac:dyDescent="0.25">
      <c r="N63" s="88"/>
      <c r="O63" s="217"/>
    </row>
    <row r="64" spans="14:15" x14ac:dyDescent="0.25">
      <c r="N64" s="88"/>
      <c r="O64" s="217"/>
    </row>
    <row r="65" spans="14:15" x14ac:dyDescent="0.25">
      <c r="N65" s="88"/>
      <c r="O65" s="217"/>
    </row>
    <row r="66" spans="14:15" x14ac:dyDescent="0.25">
      <c r="N66" s="88"/>
      <c r="O66" s="217"/>
    </row>
    <row r="67" spans="14:15" x14ac:dyDescent="0.25">
      <c r="N67" s="88"/>
      <c r="O67" s="217"/>
    </row>
    <row r="68" spans="14:15" x14ac:dyDescent="0.25">
      <c r="N68" s="88"/>
      <c r="O68" s="217"/>
    </row>
    <row r="69" spans="14:15" x14ac:dyDescent="0.25">
      <c r="N69" s="88"/>
      <c r="O69" s="217"/>
    </row>
    <row r="70" spans="14:15" x14ac:dyDescent="0.25">
      <c r="N70" s="88"/>
      <c r="O70" s="217"/>
    </row>
    <row r="71" spans="14:15" x14ac:dyDescent="0.25">
      <c r="N71" s="88"/>
      <c r="O71" s="217"/>
    </row>
    <row r="72" spans="14:15" x14ac:dyDescent="0.25">
      <c r="N72" s="88"/>
      <c r="O72" s="217"/>
    </row>
    <row r="73" spans="14:15" x14ac:dyDescent="0.25">
      <c r="N73" s="95"/>
      <c r="O73" s="223"/>
    </row>
    <row r="74" spans="14:15" x14ac:dyDescent="0.25">
      <c r="N74" s="98"/>
      <c r="O74" s="221"/>
    </row>
    <row r="75" spans="14:15" x14ac:dyDescent="0.25">
      <c r="N75" s="98"/>
      <c r="O75" s="221"/>
    </row>
    <row r="76" spans="14:15" x14ac:dyDescent="0.25">
      <c r="N76" s="98"/>
      <c r="O76" s="221"/>
    </row>
    <row r="77" spans="14:15" x14ac:dyDescent="0.25">
      <c r="N77" s="98"/>
      <c r="O77" s="221"/>
    </row>
    <row r="78" spans="14:15" x14ac:dyDescent="0.25">
      <c r="N78" s="98"/>
      <c r="O78" s="221"/>
    </row>
    <row r="79" spans="14:15" x14ac:dyDescent="0.25">
      <c r="N79" s="98"/>
      <c r="O79" s="221"/>
    </row>
    <row r="80" spans="14:15" x14ac:dyDescent="0.25">
      <c r="N80" s="98"/>
      <c r="O80" s="221"/>
    </row>
    <row r="81" spans="14:15" x14ac:dyDescent="0.25">
      <c r="N81" s="98"/>
      <c r="O81" s="221"/>
    </row>
    <row r="82" spans="14:15" x14ac:dyDescent="0.25">
      <c r="N82" s="98"/>
      <c r="O82" s="221"/>
    </row>
    <row r="83" spans="14:15" x14ac:dyDescent="0.25">
      <c r="N83" s="98"/>
      <c r="O83" s="221"/>
    </row>
    <row r="84" spans="14:15" x14ac:dyDescent="0.25">
      <c r="N84" s="98"/>
      <c r="O84" s="221"/>
    </row>
    <row r="85" spans="14:15" x14ac:dyDescent="0.25">
      <c r="N85" s="98"/>
      <c r="O85" s="221"/>
    </row>
    <row r="86" spans="14:15" x14ac:dyDescent="0.25">
      <c r="N86" s="98"/>
      <c r="O86" s="221"/>
    </row>
    <row r="87" spans="14:15" x14ac:dyDescent="0.25">
      <c r="N87" s="98"/>
      <c r="O87" s="221"/>
    </row>
    <row r="88" spans="14:15" x14ac:dyDescent="0.25">
      <c r="N88" s="98"/>
      <c r="O88" s="221"/>
    </row>
    <row r="89" spans="14:15" x14ac:dyDescent="0.25">
      <c r="N89" s="98"/>
      <c r="O89" s="221"/>
    </row>
    <row r="90" spans="14:15" x14ac:dyDescent="0.25">
      <c r="N90" s="98"/>
      <c r="O90" s="221"/>
    </row>
    <row r="91" spans="14:15" x14ac:dyDescent="0.25">
      <c r="N91" s="98"/>
      <c r="O91" s="221"/>
    </row>
    <row r="92" spans="14:15" x14ac:dyDescent="0.25">
      <c r="N92" s="98"/>
      <c r="O92" s="221"/>
    </row>
    <row r="93" spans="14:15" x14ac:dyDescent="0.25">
      <c r="N93" s="98"/>
      <c r="O93" s="221"/>
    </row>
    <row r="94" spans="14:15" x14ac:dyDescent="0.25">
      <c r="N94" s="98"/>
      <c r="O94" s="221"/>
    </row>
    <row r="95" spans="14:15" x14ac:dyDescent="0.25">
      <c r="N95" s="98"/>
      <c r="O95" s="221"/>
    </row>
    <row r="96" spans="14:15" x14ac:dyDescent="0.25">
      <c r="N96" s="98"/>
      <c r="O96" s="221"/>
    </row>
    <row r="97" spans="14:15" x14ac:dyDescent="0.25">
      <c r="N97" s="98"/>
      <c r="O97" s="221"/>
    </row>
    <row r="98" spans="14:15" x14ac:dyDescent="0.25">
      <c r="N98" s="98"/>
      <c r="O98" s="221"/>
    </row>
    <row r="99" spans="14:15" x14ac:dyDescent="0.25">
      <c r="N99" s="98"/>
      <c r="O99" s="221"/>
    </row>
    <row r="100" spans="14:15" x14ac:dyDescent="0.25">
      <c r="N100" s="98"/>
      <c r="O100" s="221"/>
    </row>
  </sheetData>
  <sheetProtection password="A6EF" sheet="1" objects="1" scenarios="1" selectLockedCells="1" selectUnlockedCells="1"/>
  <mergeCells count="16">
    <mergeCell ref="X1:X2"/>
    <mergeCell ref="AD1:AF1"/>
    <mergeCell ref="W3:W29"/>
    <mergeCell ref="Y1:AA1"/>
    <mergeCell ref="AB1:AB2"/>
    <mergeCell ref="AC1:AC2"/>
    <mergeCell ref="C28:E28"/>
    <mergeCell ref="R1:T1"/>
    <mergeCell ref="U1:U2"/>
    <mergeCell ref="V1:V2"/>
    <mergeCell ref="W1:W2"/>
    <mergeCell ref="N1:O1"/>
    <mergeCell ref="C1:E1"/>
    <mergeCell ref="F1:I1"/>
    <mergeCell ref="J1:M1"/>
    <mergeCell ref="C14:E14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L1" workbookViewId="0">
      <selection activeCell="V3" sqref="V3:V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14.140625" customWidth="1"/>
    <col min="23" max="23" width="19.5703125" customWidth="1"/>
    <col min="24" max="24" width="10.42578125" bestFit="1" customWidth="1"/>
  </cols>
  <sheetData>
    <row r="1" spans="1:29" ht="22.5" customHeight="1" x14ac:dyDescent="0.25">
      <c r="A1" s="83" t="s">
        <v>142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90408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140">
        <v>33.353999999999999</v>
      </c>
      <c r="S3" s="140">
        <v>59.2</v>
      </c>
      <c r="T3" s="140">
        <v>97.605999999999995</v>
      </c>
      <c r="U3" s="14">
        <v>24</v>
      </c>
      <c r="V3" s="244">
        <v>80</v>
      </c>
      <c r="W3" s="1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140">
        <v>16.225000000000001</v>
      </c>
      <c r="S4" s="140">
        <v>42.035499999999999</v>
      </c>
      <c r="T4" s="140">
        <v>86.45</v>
      </c>
      <c r="U4" s="14">
        <v>20</v>
      </c>
      <c r="V4" s="244">
        <v>100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140">
        <v>343.05</v>
      </c>
      <c r="S5" s="140">
        <v>628.5</v>
      </c>
      <c r="T5" s="140">
        <v>1008</v>
      </c>
      <c r="U5" s="14">
        <v>240</v>
      </c>
      <c r="V5" s="244">
        <v>500</v>
      </c>
      <c r="W5" s="1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140">
        <v>57.41</v>
      </c>
      <c r="S6" s="140">
        <v>101.1</v>
      </c>
      <c r="T6" s="140">
        <v>155.97999999999999</v>
      </c>
      <c r="U6" s="14">
        <v>35</v>
      </c>
      <c r="V6" s="244">
        <v>90</v>
      </c>
      <c r="W6" s="1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140">
        <v>0.05</v>
      </c>
      <c r="S7" s="140">
        <v>0.41499999999999998</v>
      </c>
      <c r="T7" s="140">
        <v>1.05</v>
      </c>
      <c r="U7" s="14">
        <v>0.75</v>
      </c>
      <c r="V7" s="244">
        <v>1</v>
      </c>
      <c r="W7" s="14" t="s">
        <v>5</v>
      </c>
      <c r="X7" s="230" t="str">
        <f>IF(T7&lt;=1,"compliant","non-compliant")</f>
        <v>non-compliant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140">
        <v>3.97</v>
      </c>
      <c r="S8" s="140">
        <v>7.4749999999999996</v>
      </c>
      <c r="T8" s="140">
        <v>13.4765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140">
        <v>13.3</v>
      </c>
      <c r="S9" s="140">
        <v>23.888999999999999</v>
      </c>
      <c r="T9" s="140">
        <v>36.065550000000002</v>
      </c>
      <c r="U9" s="14">
        <v>15</v>
      </c>
      <c r="V9" s="244">
        <v>40</v>
      </c>
      <c r="W9" s="14" t="s">
        <v>5</v>
      </c>
      <c r="X9" s="230" t="str">
        <f>IF(T9&lt;=50,"compliant","non-compliant")</f>
        <v>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140">
        <v>43.92</v>
      </c>
      <c r="S10" s="140">
        <v>90.9</v>
      </c>
      <c r="T10" s="140">
        <v>163.81899999999999</v>
      </c>
      <c r="U10" s="14">
        <v>30</v>
      </c>
      <c r="V10" s="244">
        <v>170</v>
      </c>
      <c r="W10" s="14" t="s">
        <v>6</v>
      </c>
      <c r="X10" s="230" t="str">
        <f>IF(T10&lt;=70,"compliant","non-compliant")</f>
        <v>non-compliant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140">
        <v>0.02</v>
      </c>
      <c r="S11" s="140">
        <v>9.1499999999999998E-2</v>
      </c>
      <c r="T11" s="140">
        <v>7.2767499999999998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140">
        <v>0.02</v>
      </c>
      <c r="S12" s="140">
        <v>1.3220000000000001</v>
      </c>
      <c r="T12" s="140">
        <v>6.5829500000000003</v>
      </c>
      <c r="U12" s="14">
        <v>0.05</v>
      </c>
      <c r="V12" s="244">
        <v>6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27"/>
      <c r="S13" s="127"/>
      <c r="T13" s="127"/>
      <c r="U13" s="14">
        <v>0.25</v>
      </c>
      <c r="V13" s="244" t="s">
        <v>172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140">
        <v>3.2</v>
      </c>
      <c r="S14" s="140">
        <v>4.07</v>
      </c>
      <c r="T14" s="140">
        <v>7.6319999999999997</v>
      </c>
      <c r="U14" s="14" t="s">
        <v>59</v>
      </c>
      <c r="V14" s="244" t="s">
        <v>59</v>
      </c>
      <c r="W14" s="15" t="s">
        <v>6</v>
      </c>
      <c r="X14" s="230" t="str">
        <f>IF(R14&gt;=6.5,"compliant","non-compliant")</f>
        <v>non-compliant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140">
        <v>3.0000000000000001E-3</v>
      </c>
      <c r="S15" s="140">
        <v>1.2999999999999999E-2</v>
      </c>
      <c r="T15" s="140">
        <v>5.0999999999999997E-2</v>
      </c>
      <c r="U15" s="14">
        <v>1.25</v>
      </c>
      <c r="V15" s="244">
        <v>2.5000000000000001E-2</v>
      </c>
      <c r="W15" s="14" t="s">
        <v>4</v>
      </c>
      <c r="X15" s="230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140">
        <v>201.9</v>
      </c>
      <c r="S16" s="140">
        <v>377.03399999999999</v>
      </c>
      <c r="T16" s="140">
        <v>621.89499999999998</v>
      </c>
      <c r="U16" s="14">
        <v>30</v>
      </c>
      <c r="V16" s="244">
        <v>400</v>
      </c>
      <c r="W16" s="74" t="s">
        <v>122</v>
      </c>
      <c r="X16" s="230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2</v>
      </c>
      <c r="S17" s="36">
        <v>4.0999999999999996</v>
      </c>
      <c r="T17" s="36">
        <v>28.058450000000001</v>
      </c>
      <c r="U17" s="14">
        <v>120</v>
      </c>
      <c r="V17" s="244">
        <v>120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H30" s="122"/>
      <c r="I30" s="122"/>
      <c r="J30" s="122"/>
      <c r="K30" s="122"/>
      <c r="L30" s="122"/>
      <c r="M30" s="122"/>
      <c r="N30" s="115"/>
      <c r="O30" s="204"/>
      <c r="P30" s="115"/>
      <c r="Q30" s="122"/>
      <c r="R30" s="62"/>
      <c r="S30" s="63"/>
      <c r="T30" s="62"/>
      <c r="V30" s="28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48" priority="3" operator="containsText" text="non-compliant">
      <formula>NOT(ISERROR(SEARCH("non-compliant",X3)))</formula>
    </cfRule>
  </conditionalFormatting>
  <conditionalFormatting sqref="X14">
    <cfRule type="containsText" dxfId="47" priority="2" operator="containsText" text="non-compliant">
      <formula>NOT(ISERROR(SEARCH("non-compliant",X14)))</formula>
    </cfRule>
  </conditionalFormatting>
  <conditionalFormatting sqref="X11">
    <cfRule type="containsText" dxfId="46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M1" workbookViewId="0">
      <selection activeCell="Y3" sqref="Y3:Y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1" width="9.140625" style="60"/>
    <col min="22" max="23" width="9.140625" style="61"/>
    <col min="24" max="24" width="11.28515625" customWidth="1"/>
    <col min="26" max="26" width="18.5703125" customWidth="1"/>
    <col min="27" max="27" width="12.42578125" customWidth="1"/>
  </cols>
  <sheetData>
    <row r="1" spans="1:29" ht="22.5" customHeight="1" x14ac:dyDescent="0.25">
      <c r="A1" s="83" t="s">
        <v>143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8">
        <v>189465</v>
      </c>
      <c r="S1" s="289"/>
      <c r="T1" s="290"/>
      <c r="U1" s="288">
        <v>189464</v>
      </c>
      <c r="V1" s="289"/>
      <c r="W1" s="290"/>
      <c r="X1" s="34" t="s">
        <v>85</v>
      </c>
      <c r="Y1" s="33" t="s">
        <v>84</v>
      </c>
      <c r="Z1" s="263" t="s">
        <v>120</v>
      </c>
      <c r="AA1" s="264"/>
      <c r="AB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56">
        <v>0.05</v>
      </c>
      <c r="S2" s="56">
        <v>0.5</v>
      </c>
      <c r="T2" s="56">
        <v>0.95</v>
      </c>
      <c r="U2" s="56">
        <v>0.05</v>
      </c>
      <c r="V2" s="56">
        <v>0.5</v>
      </c>
      <c r="W2" s="56">
        <v>0.95</v>
      </c>
      <c r="X2" s="14"/>
      <c r="Y2" s="21"/>
      <c r="Z2" s="265"/>
      <c r="AA2" s="266"/>
      <c r="AB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55"/>
      <c r="S3" s="55"/>
      <c r="T3" s="55"/>
      <c r="U3" s="55"/>
      <c r="V3" s="227"/>
      <c r="W3" s="55"/>
      <c r="X3" s="47">
        <v>24</v>
      </c>
      <c r="Y3" s="244">
        <v>80</v>
      </c>
      <c r="Z3" s="14" t="s">
        <v>5</v>
      </c>
      <c r="AA3" s="142"/>
      <c r="AB3" s="1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55"/>
      <c r="S4" s="55"/>
      <c r="T4" s="55"/>
      <c r="U4" s="55"/>
      <c r="V4" s="227"/>
      <c r="W4" s="55"/>
      <c r="X4" s="47">
        <v>20</v>
      </c>
      <c r="Y4" s="244">
        <v>45</v>
      </c>
      <c r="Z4" s="14" t="s">
        <v>114</v>
      </c>
      <c r="AA4" s="142"/>
      <c r="AB4" s="18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55"/>
      <c r="S5" s="55"/>
      <c r="T5" s="55"/>
      <c r="U5" s="55"/>
      <c r="V5" s="227"/>
      <c r="W5" s="55"/>
      <c r="X5" s="47">
        <v>240</v>
      </c>
      <c r="Y5" s="244">
        <v>260</v>
      </c>
      <c r="Z5" s="14" t="s">
        <v>6</v>
      </c>
      <c r="AA5" s="142"/>
      <c r="AB5" s="18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55">
        <v>28.596</v>
      </c>
      <c r="S6" s="55">
        <v>59.3</v>
      </c>
      <c r="T6" s="55">
        <v>95.12</v>
      </c>
      <c r="U6" s="55">
        <v>42.31</v>
      </c>
      <c r="V6" s="238">
        <v>62.1</v>
      </c>
      <c r="W6" s="55">
        <v>106.67</v>
      </c>
      <c r="X6" s="47">
        <v>35</v>
      </c>
      <c r="Y6" s="244">
        <v>125</v>
      </c>
      <c r="Z6" s="14" t="s">
        <v>121</v>
      </c>
      <c r="AA6" s="142" t="str">
        <f>IF(W6&lt;=40,"compliant","non-compliant")</f>
        <v>non-compliant</v>
      </c>
      <c r="AB6" s="18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55"/>
      <c r="S7" s="55"/>
      <c r="T7" s="55"/>
      <c r="U7" s="55"/>
      <c r="V7" s="227"/>
      <c r="W7" s="55"/>
      <c r="X7" s="47">
        <v>0.75</v>
      </c>
      <c r="Y7" s="244">
        <v>0.75</v>
      </c>
      <c r="Z7" s="14" t="s">
        <v>5</v>
      </c>
      <c r="AA7" s="142"/>
      <c r="AB7" s="1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55"/>
      <c r="S8" s="55"/>
      <c r="T8" s="55"/>
      <c r="U8" s="55"/>
      <c r="V8" s="227"/>
      <c r="W8" s="55"/>
      <c r="X8" s="47">
        <v>25</v>
      </c>
      <c r="Y8" s="244">
        <v>25</v>
      </c>
      <c r="Z8" s="14" t="s">
        <v>5</v>
      </c>
      <c r="AA8" s="142"/>
      <c r="AB8" s="1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55"/>
      <c r="S9" s="55"/>
      <c r="T9" s="55"/>
      <c r="U9" s="55"/>
      <c r="V9" s="227"/>
      <c r="W9" s="55"/>
      <c r="X9" s="47">
        <v>15</v>
      </c>
      <c r="Y9" s="244">
        <v>50</v>
      </c>
      <c r="Z9" s="14" t="s">
        <v>5</v>
      </c>
      <c r="AA9" s="142"/>
      <c r="AB9" s="1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55"/>
      <c r="S10" s="55"/>
      <c r="T10" s="55"/>
      <c r="U10" s="55"/>
      <c r="V10" s="227"/>
      <c r="W10" s="55"/>
      <c r="X10" s="47">
        <v>30</v>
      </c>
      <c r="Y10" s="244">
        <v>70</v>
      </c>
      <c r="Z10" s="14" t="s">
        <v>6</v>
      </c>
      <c r="AA10" s="18"/>
      <c r="AB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55"/>
      <c r="S11" s="55"/>
      <c r="T11" s="55"/>
      <c r="U11" s="55"/>
      <c r="V11" s="227"/>
      <c r="W11" s="55"/>
      <c r="X11" s="47">
        <v>7.0000000000000001E-3</v>
      </c>
      <c r="Y11" s="244">
        <v>0.05</v>
      </c>
      <c r="Z11" s="84" t="s">
        <v>4</v>
      </c>
      <c r="AA11" s="18"/>
      <c r="AB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55">
        <v>0.39200000000000002</v>
      </c>
      <c r="S12" s="55">
        <v>2.7559999999999998</v>
      </c>
      <c r="T12" s="55">
        <v>4.7619999999999996</v>
      </c>
      <c r="U12" s="55">
        <v>0.50600000000000001</v>
      </c>
      <c r="V12" s="55">
        <v>2.75</v>
      </c>
      <c r="W12" s="55">
        <v>4.4115000000000002</v>
      </c>
      <c r="X12" s="47">
        <v>0.05</v>
      </c>
      <c r="Y12" s="244">
        <v>0.5</v>
      </c>
      <c r="Z12" s="14" t="s">
        <v>5</v>
      </c>
      <c r="AA12" s="18" t="str">
        <f>IF(V12&lt;=10,"compliant","non-compliant")</f>
        <v>compliant</v>
      </c>
      <c r="AB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57"/>
      <c r="S13" s="57"/>
      <c r="T13" s="57"/>
      <c r="U13" s="57"/>
      <c r="V13" s="57"/>
      <c r="W13" s="57"/>
      <c r="X13" s="47">
        <v>0.25</v>
      </c>
      <c r="Y13" s="244">
        <v>0.25</v>
      </c>
      <c r="Z13" s="14"/>
      <c r="AA13" s="18"/>
      <c r="AB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55">
        <v>6.5759999999999996</v>
      </c>
      <c r="S14" s="55">
        <v>7</v>
      </c>
      <c r="T14" s="55">
        <v>7.6307999999999998</v>
      </c>
      <c r="U14" s="55">
        <v>6.4755000000000003</v>
      </c>
      <c r="V14" s="55">
        <v>6.9</v>
      </c>
      <c r="W14" s="55">
        <v>7.4059499999999998</v>
      </c>
      <c r="X14" s="47" t="s">
        <v>59</v>
      </c>
      <c r="Y14" s="244" t="s">
        <v>59</v>
      </c>
      <c r="Z14" s="15" t="s">
        <v>6</v>
      </c>
      <c r="AA14" s="18" t="str">
        <f>IF(U14&gt;=6.5,"compliant","non-compliant")</f>
        <v>non-compliant</v>
      </c>
      <c r="AB14" s="18" t="str">
        <f>IF(W14&lt;=8.4,"compliant","non-compliant")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55">
        <v>0.05</v>
      </c>
      <c r="S15" s="55">
        <v>0.5</v>
      </c>
      <c r="T15" s="55">
        <v>2.33</v>
      </c>
      <c r="U15" s="55">
        <v>0.05</v>
      </c>
      <c r="V15" s="55">
        <v>0.751</v>
      </c>
      <c r="W15" s="55">
        <v>2.9</v>
      </c>
      <c r="X15" s="47">
        <v>1.25</v>
      </c>
      <c r="Y15" s="244">
        <v>2.5000000000000001E-2</v>
      </c>
      <c r="Z15" s="14" t="s">
        <v>4</v>
      </c>
      <c r="AA15" s="18" t="str">
        <f>IF(V15&lt;=0.025,"compliant","non-compliant")</f>
        <v>non-compliant</v>
      </c>
      <c r="AB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55"/>
      <c r="S16" s="55"/>
      <c r="T16" s="55"/>
      <c r="U16" s="55"/>
      <c r="V16" s="55"/>
      <c r="W16" s="55"/>
      <c r="X16" s="47">
        <v>30</v>
      </c>
      <c r="Y16" s="244">
        <v>400</v>
      </c>
      <c r="Z16" s="74" t="s">
        <v>122</v>
      </c>
      <c r="AA16" s="18" t="str">
        <f>IF(W16&lt;=400,"compliant","non-complaint")</f>
        <v>compliant</v>
      </c>
      <c r="AB16" s="14"/>
      <c r="AC16" s="157"/>
    </row>
    <row r="17" spans="1:28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55"/>
      <c r="S17" s="55"/>
      <c r="T17" s="55"/>
      <c r="U17" s="55"/>
      <c r="V17" s="55"/>
      <c r="W17" s="55"/>
      <c r="X17" s="47">
        <v>120</v>
      </c>
      <c r="Y17" s="244">
        <v>120</v>
      </c>
      <c r="Z17" s="14" t="s">
        <v>72</v>
      </c>
      <c r="AA17" s="18" t="str">
        <f>IF(W17&lt;=300,"compliant","non-compliant")</f>
        <v>compliant</v>
      </c>
      <c r="AB17" s="14"/>
    </row>
    <row r="18" spans="1:28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58"/>
      <c r="S18" s="58"/>
      <c r="T18" s="58"/>
      <c r="U18" s="58"/>
      <c r="V18" s="58"/>
      <c r="W18" s="58"/>
      <c r="X18" s="142">
        <v>10</v>
      </c>
      <c r="Y18" s="244">
        <v>10</v>
      </c>
      <c r="Z18" s="75" t="s">
        <v>5</v>
      </c>
      <c r="AA18" s="14"/>
      <c r="AB18" s="14"/>
    </row>
    <row r="19" spans="1:28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8"/>
      <c r="S19" s="18"/>
      <c r="T19" s="18"/>
      <c r="U19" s="18"/>
      <c r="V19" s="18"/>
      <c r="W19" s="18"/>
      <c r="X19" s="47" t="s">
        <v>93</v>
      </c>
      <c r="Y19" s="244">
        <v>9</v>
      </c>
      <c r="Z19" s="65"/>
      <c r="AA19" s="14"/>
      <c r="AB19" s="14"/>
    </row>
    <row r="20" spans="1:28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8"/>
      <c r="S20" s="18"/>
      <c r="T20" s="18"/>
      <c r="U20" s="18"/>
      <c r="V20" s="18"/>
      <c r="W20" s="18"/>
      <c r="X20" s="142">
        <v>1.5</v>
      </c>
      <c r="Y20" s="244">
        <v>2</v>
      </c>
      <c r="Z20" s="75" t="s">
        <v>6</v>
      </c>
      <c r="AA20" s="18"/>
      <c r="AB20" s="14"/>
    </row>
    <row r="21" spans="1:28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8"/>
      <c r="S21" s="18"/>
      <c r="T21" s="18"/>
      <c r="U21" s="18"/>
      <c r="V21" s="18"/>
      <c r="W21" s="18"/>
      <c r="X21" s="142"/>
      <c r="Y21" s="244">
        <v>5</v>
      </c>
      <c r="Z21" s="75" t="s">
        <v>6</v>
      </c>
      <c r="AA21" s="18"/>
      <c r="AB21" s="14"/>
    </row>
    <row r="22" spans="1:28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8"/>
      <c r="S22" s="18"/>
      <c r="T22" s="18"/>
      <c r="U22" s="18"/>
      <c r="V22" s="18"/>
      <c r="W22" s="18"/>
      <c r="X22" s="14"/>
      <c r="Y22" s="244">
        <v>1.5</v>
      </c>
      <c r="Z22" s="75"/>
      <c r="AA22" s="14"/>
      <c r="AB22" s="14"/>
    </row>
    <row r="23" spans="1:28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8"/>
      <c r="S23" s="18"/>
      <c r="T23" s="18"/>
      <c r="U23" s="18"/>
      <c r="V23" s="18"/>
      <c r="W23" s="18"/>
      <c r="X23" s="14"/>
      <c r="Y23" s="244">
        <v>130</v>
      </c>
      <c r="Z23" s="75" t="s">
        <v>123</v>
      </c>
      <c r="AA23" s="14"/>
      <c r="AB23" s="14"/>
    </row>
    <row r="24" spans="1:28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8"/>
      <c r="S24" s="18"/>
      <c r="T24" s="18"/>
      <c r="U24" s="18"/>
      <c r="V24" s="18"/>
      <c r="W24" s="18"/>
      <c r="X24" s="14"/>
      <c r="Y24" s="244">
        <v>130</v>
      </c>
      <c r="Z24" s="75" t="s">
        <v>123</v>
      </c>
      <c r="AA24" s="14"/>
      <c r="AB24" s="14"/>
    </row>
    <row r="25" spans="1:28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8"/>
      <c r="S25" s="18"/>
      <c r="T25" s="18"/>
      <c r="U25" s="18"/>
      <c r="V25" s="18"/>
      <c r="W25" s="18"/>
      <c r="X25" s="14">
        <v>0.02</v>
      </c>
      <c r="Y25" s="244">
        <v>0.02</v>
      </c>
      <c r="Z25" s="75" t="s">
        <v>4</v>
      </c>
      <c r="AA25" s="14"/>
      <c r="AB25" s="14"/>
    </row>
    <row r="26" spans="1:28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8"/>
      <c r="S26" s="18"/>
      <c r="T26" s="18"/>
      <c r="U26" s="18"/>
      <c r="V26" s="18"/>
      <c r="W26" s="18"/>
      <c r="X26" s="14">
        <v>0.5</v>
      </c>
      <c r="Y26" s="244">
        <v>0.5</v>
      </c>
      <c r="Z26" s="75" t="s">
        <v>6</v>
      </c>
      <c r="AA26" s="14"/>
      <c r="AB26" s="14"/>
    </row>
    <row r="27" spans="1:28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8"/>
      <c r="S27" s="18"/>
      <c r="T27" s="18"/>
      <c r="U27" s="18"/>
      <c r="V27" s="18"/>
      <c r="W27" s="18"/>
      <c r="X27" s="14">
        <v>0.05</v>
      </c>
      <c r="Y27" s="244">
        <v>14</v>
      </c>
      <c r="Z27" s="75" t="s">
        <v>4</v>
      </c>
      <c r="AA27" s="14"/>
      <c r="AB27" s="14"/>
    </row>
    <row r="28" spans="1:28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8"/>
      <c r="S28" s="18"/>
      <c r="T28" s="18"/>
      <c r="U28" s="18"/>
      <c r="V28" s="18"/>
      <c r="W28" s="18"/>
      <c r="X28" s="14">
        <v>1</v>
      </c>
      <c r="Y28" s="244">
        <v>0.1</v>
      </c>
      <c r="Z28" s="75" t="s">
        <v>5</v>
      </c>
      <c r="AA28" s="18"/>
      <c r="AB28" s="14"/>
    </row>
    <row r="29" spans="1:28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8"/>
      <c r="S29" s="18"/>
      <c r="T29" s="18"/>
      <c r="U29" s="18"/>
      <c r="V29" s="18"/>
      <c r="W29" s="18"/>
      <c r="X29" s="14">
        <v>0.18</v>
      </c>
      <c r="Y29" s="244">
        <v>0.02</v>
      </c>
      <c r="Z29" s="75" t="s">
        <v>6</v>
      </c>
      <c r="AA29" s="18"/>
      <c r="AB29" s="14"/>
    </row>
    <row r="30" spans="1:28" s="1" customFormat="1" x14ac:dyDescent="0.25">
      <c r="A30" s="27"/>
      <c r="B30" s="27"/>
      <c r="C30" s="117"/>
      <c r="D30" s="117"/>
      <c r="E30" s="117"/>
      <c r="F30" s="123"/>
      <c r="G30" s="123"/>
      <c r="H30" s="123"/>
      <c r="I30" s="123"/>
      <c r="J30" s="123"/>
      <c r="K30" s="123"/>
      <c r="L30" s="123"/>
      <c r="M30" s="123"/>
      <c r="N30" s="115"/>
      <c r="O30" s="204"/>
      <c r="P30" s="115"/>
      <c r="Q30" s="124"/>
      <c r="R30" s="59"/>
      <c r="S30" s="59"/>
      <c r="T30" s="59"/>
      <c r="U30" s="59"/>
      <c r="V30" s="59"/>
      <c r="W30" s="60"/>
    </row>
    <row r="31" spans="1:28" s="1" customFormat="1" x14ac:dyDescent="0.25">
      <c r="A31" s="27"/>
      <c r="B31" s="27"/>
      <c r="C31" s="117"/>
      <c r="D31" s="117"/>
      <c r="E31" s="117"/>
      <c r="F31" s="123"/>
      <c r="G31" s="123"/>
      <c r="H31" s="123"/>
      <c r="I31" s="123"/>
      <c r="J31" s="123"/>
      <c r="K31" s="123"/>
      <c r="L31" s="123"/>
      <c r="M31" s="123"/>
      <c r="N31" s="116"/>
      <c r="O31" s="205"/>
      <c r="P31" s="116"/>
      <c r="Q31" s="124"/>
      <c r="R31" s="59"/>
      <c r="S31" s="59"/>
      <c r="T31" s="59"/>
      <c r="U31" s="59"/>
      <c r="V31" s="59"/>
      <c r="W31" s="60"/>
    </row>
    <row r="32" spans="1:28" s="1" customFormat="1" x14ac:dyDescent="0.25">
      <c r="A32" s="27"/>
      <c r="B32" s="27"/>
      <c r="C32" s="117"/>
      <c r="D32" s="117"/>
      <c r="E32" s="117"/>
      <c r="F32" s="123"/>
      <c r="G32" s="123"/>
      <c r="H32" s="123"/>
      <c r="I32" s="123"/>
      <c r="J32" s="123"/>
      <c r="K32" s="123"/>
      <c r="L32" s="123"/>
      <c r="M32" s="123"/>
      <c r="N32" s="116"/>
      <c r="O32" s="205"/>
      <c r="P32" s="116"/>
      <c r="Q32" s="124"/>
      <c r="R32" s="59"/>
      <c r="S32" s="59"/>
      <c r="T32" s="59"/>
      <c r="U32" s="59"/>
      <c r="V32" s="59"/>
      <c r="W32" s="60"/>
    </row>
    <row r="33" spans="1:23" s="1" customFormat="1" x14ac:dyDescent="0.25">
      <c r="A33" s="27"/>
      <c r="B33" s="27"/>
      <c r="C33" s="117"/>
      <c r="D33" s="117"/>
      <c r="E33" s="117"/>
      <c r="F33" s="123"/>
      <c r="G33" s="123"/>
      <c r="H33" s="123"/>
      <c r="I33" s="123"/>
      <c r="J33" s="123"/>
      <c r="K33" s="123"/>
      <c r="L33" s="123"/>
      <c r="M33" s="123"/>
      <c r="N33" s="116"/>
      <c r="O33" s="205"/>
      <c r="P33" s="116"/>
      <c r="Q33" s="124"/>
      <c r="R33" s="59"/>
      <c r="S33" s="59"/>
      <c r="T33" s="59"/>
      <c r="U33" s="59"/>
      <c r="V33" s="59"/>
      <c r="W33" s="60"/>
    </row>
    <row r="34" spans="1:23" x14ac:dyDescent="0.25">
      <c r="N34" s="116"/>
      <c r="O34" s="205"/>
      <c r="P34" s="116"/>
    </row>
    <row r="35" spans="1:23" x14ac:dyDescent="0.25">
      <c r="N35" s="116"/>
      <c r="O35" s="205"/>
      <c r="P35" s="116"/>
    </row>
    <row r="36" spans="1:23" x14ac:dyDescent="0.25">
      <c r="N36" s="116"/>
      <c r="O36" s="205"/>
      <c r="P36" s="116"/>
    </row>
    <row r="37" spans="1:23" x14ac:dyDescent="0.25">
      <c r="N37" s="116"/>
      <c r="O37" s="205"/>
      <c r="P37" s="116"/>
    </row>
    <row r="38" spans="1:23" x14ac:dyDescent="0.25">
      <c r="N38" s="116"/>
      <c r="O38" s="205"/>
      <c r="P38" s="116"/>
    </row>
    <row r="39" spans="1:23" x14ac:dyDescent="0.25">
      <c r="N39" s="116"/>
      <c r="O39" s="205"/>
      <c r="P39" s="116"/>
    </row>
    <row r="40" spans="1:23" x14ac:dyDescent="0.25">
      <c r="N40" s="116"/>
      <c r="O40" s="205"/>
      <c r="P40" s="116"/>
    </row>
    <row r="41" spans="1:23" x14ac:dyDescent="0.25">
      <c r="N41" s="116"/>
      <c r="O41" s="205"/>
      <c r="P41" s="116"/>
    </row>
    <row r="42" spans="1:23" x14ac:dyDescent="0.25">
      <c r="N42" s="116"/>
      <c r="O42" s="205"/>
      <c r="P42" s="116"/>
    </row>
    <row r="43" spans="1:23" x14ac:dyDescent="0.25">
      <c r="N43" s="116"/>
      <c r="O43" s="205"/>
      <c r="P43" s="116"/>
    </row>
    <row r="44" spans="1:23" x14ac:dyDescent="0.25">
      <c r="N44" s="116"/>
      <c r="O44" s="205"/>
      <c r="P44" s="116"/>
    </row>
    <row r="45" spans="1:23" x14ac:dyDescent="0.25">
      <c r="N45" s="116"/>
      <c r="O45" s="205"/>
      <c r="P45" s="116"/>
    </row>
    <row r="46" spans="1:23" x14ac:dyDescent="0.25">
      <c r="N46" s="116"/>
      <c r="O46" s="205"/>
      <c r="P46" s="116"/>
    </row>
    <row r="47" spans="1:23" x14ac:dyDescent="0.25">
      <c r="N47" s="116"/>
      <c r="O47" s="205"/>
      <c r="P47" s="116"/>
    </row>
    <row r="48" spans="1:23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9">
    <mergeCell ref="Z1:AA2"/>
    <mergeCell ref="C28:E28"/>
    <mergeCell ref="R1:T1"/>
    <mergeCell ref="U1:W1"/>
    <mergeCell ref="C1:E1"/>
    <mergeCell ref="F1:I1"/>
    <mergeCell ref="J1:M1"/>
    <mergeCell ref="C14:E14"/>
    <mergeCell ref="N1:O1"/>
  </mergeCells>
  <conditionalFormatting sqref="AA3:AA10 AA15:AA29 AA12:AA13">
    <cfRule type="containsText" dxfId="45" priority="3" operator="containsText" text="non-compliant">
      <formula>NOT(ISERROR(SEARCH("non-compliant",AA3)))</formula>
    </cfRule>
  </conditionalFormatting>
  <conditionalFormatting sqref="AA14">
    <cfRule type="containsText" dxfId="44" priority="2" operator="containsText" text="non-compliant">
      <formula>NOT(ISERROR(SEARCH("non-compliant",AA14)))</formula>
    </cfRule>
  </conditionalFormatting>
  <conditionalFormatting sqref="AA11">
    <cfRule type="containsText" dxfId="43" priority="1" operator="containsText" text="non-compliant">
      <formula>NOT(ISERROR(SEARCH("non-compliant",AA11)))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8"/>
  <sheetViews>
    <sheetView workbookViewId="0">
      <pane xSplit="1" topLeftCell="O1" activePane="topRight" state="frozen"/>
      <selection activeCell="V36" sqref="V36"/>
      <selection pane="topRight" activeCell="V3" sqref="V3:V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9.140625" customWidth="1"/>
    <col min="23" max="23" width="27" customWidth="1"/>
    <col min="24" max="24" width="10.42578125" bestFit="1" customWidth="1"/>
  </cols>
  <sheetData>
    <row r="1" spans="1:29" ht="22.5" customHeight="1" x14ac:dyDescent="0.25">
      <c r="A1" s="83" t="s">
        <v>144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188545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36">
        <v>30.5</v>
      </c>
      <c r="S3" s="36">
        <v>69.900000000000006</v>
      </c>
      <c r="T3" s="140">
        <v>144.6</v>
      </c>
      <c r="U3" s="14">
        <v>24</v>
      </c>
      <c r="V3" s="244">
        <v>80</v>
      </c>
      <c r="W3" s="1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36">
        <v>14</v>
      </c>
      <c r="S4" s="36">
        <v>21</v>
      </c>
      <c r="T4" s="140">
        <v>44</v>
      </c>
      <c r="U4" s="14">
        <v>20</v>
      </c>
      <c r="V4" s="244">
        <v>45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36"/>
      <c r="S5" s="36"/>
      <c r="T5" s="140"/>
      <c r="U5" s="14">
        <v>240</v>
      </c>
      <c r="V5" s="244">
        <v>260</v>
      </c>
      <c r="W5" s="14" t="s">
        <v>6</v>
      </c>
      <c r="X5" s="230" t="str">
        <f>IF(T5&lt;=260,"compliant","non-compliant")</f>
        <v>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36">
        <v>37.18</v>
      </c>
      <c r="S6" s="36">
        <v>67.400000000000006</v>
      </c>
      <c r="T6" s="140">
        <v>121.3</v>
      </c>
      <c r="U6" s="14">
        <v>35</v>
      </c>
      <c r="V6" s="244">
        <v>125</v>
      </c>
      <c r="W6" s="1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36">
        <v>0.2</v>
      </c>
      <c r="S7" s="36">
        <v>0.36</v>
      </c>
      <c r="T7" s="140">
        <v>0.56599999999999995</v>
      </c>
      <c r="U7" s="14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36">
        <v>4.0860000000000003</v>
      </c>
      <c r="S8" s="36">
        <v>5.87</v>
      </c>
      <c r="T8" s="140">
        <v>10.234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36">
        <v>12.4</v>
      </c>
      <c r="S9" s="36">
        <v>28.5</v>
      </c>
      <c r="T9" s="140">
        <v>55.94</v>
      </c>
      <c r="U9" s="14">
        <v>15</v>
      </c>
      <c r="V9" s="244">
        <v>50</v>
      </c>
      <c r="W9" s="14" t="s">
        <v>5</v>
      </c>
      <c r="X9" s="230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36">
        <v>16.02</v>
      </c>
      <c r="S10" s="36">
        <v>26.3</v>
      </c>
      <c r="T10" s="140">
        <v>53.36</v>
      </c>
      <c r="U10" s="14">
        <v>30</v>
      </c>
      <c r="V10" s="244">
        <v>70</v>
      </c>
      <c r="W10" s="14" t="s">
        <v>6</v>
      </c>
      <c r="X10" s="230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36"/>
      <c r="S11" s="36"/>
      <c r="T11" s="140"/>
      <c r="U11" s="14">
        <v>7.0000000000000001E-3</v>
      </c>
      <c r="V11" s="244">
        <v>0.05</v>
      </c>
      <c r="W11" s="84" t="s">
        <v>4</v>
      </c>
      <c r="X11" s="18"/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36">
        <v>0.19819999999999999</v>
      </c>
      <c r="S12" s="36">
        <v>0.57799999999999996</v>
      </c>
      <c r="T12" s="140">
        <v>0.95779999999999998</v>
      </c>
      <c r="U12" s="14">
        <v>0.05</v>
      </c>
      <c r="V12" s="244">
        <v>0.5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2"/>
      <c r="S13" s="12"/>
      <c r="T13" s="127"/>
      <c r="U13" s="14">
        <v>0.25</v>
      </c>
      <c r="V13" s="244">
        <v>0.25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36">
        <v>6.64</v>
      </c>
      <c r="S14" s="36">
        <v>7.28</v>
      </c>
      <c r="T14" s="140">
        <v>7.7430000000000003</v>
      </c>
      <c r="U14" s="14" t="s">
        <v>59</v>
      </c>
      <c r="V14" s="244" t="s">
        <v>59</v>
      </c>
      <c r="W14" s="15" t="s">
        <v>6</v>
      </c>
      <c r="X14" s="230" t="str">
        <f>IF(R14&gt;=6.5,"compliant","non-compliant")</f>
        <v>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36">
        <v>5.2650000000000002E-2</v>
      </c>
      <c r="S15" s="36">
        <v>7.6499999999999999E-2</v>
      </c>
      <c r="T15" s="140">
        <v>0.10034999999999999</v>
      </c>
      <c r="U15" s="14">
        <v>1.25</v>
      </c>
      <c r="V15" s="244">
        <v>2.5000000000000001E-2</v>
      </c>
      <c r="W15" s="14" t="s">
        <v>4</v>
      </c>
      <c r="X15" s="230" t="str">
        <f>IF(S15&lt;=0.025,"compliant","non-compliant")</f>
        <v>non-compliant</v>
      </c>
      <c r="Y15" s="14"/>
      <c r="AC15" s="157"/>
    </row>
    <row r="16" spans="1:29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36">
        <v>97.62</v>
      </c>
      <c r="S16" s="36">
        <v>250</v>
      </c>
      <c r="T16" s="140">
        <v>557.4</v>
      </c>
      <c r="U16" s="14">
        <v>30</v>
      </c>
      <c r="V16" s="244">
        <v>400</v>
      </c>
      <c r="W16" s="74" t="s">
        <v>122</v>
      </c>
      <c r="X16" s="230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27.2</v>
      </c>
      <c r="S17" s="36">
        <v>62</v>
      </c>
      <c r="T17" s="140">
        <v>119.4</v>
      </c>
      <c r="U17" s="14">
        <v>120</v>
      </c>
      <c r="V17" s="244">
        <v>120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14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6"/>
      <c r="O30" s="205"/>
      <c r="P30" s="116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58"/>
      <c r="O57" s="206"/>
      <c r="P57" s="58"/>
    </row>
    <row r="58" spans="14:16" x14ac:dyDescent="0.25">
      <c r="N58" s="18"/>
      <c r="O58" s="201"/>
      <c r="P58" s="18"/>
    </row>
    <row r="59" spans="14:16" x14ac:dyDescent="0.25">
      <c r="N59" s="18"/>
      <c r="O59" s="201"/>
      <c r="P59" s="18"/>
    </row>
    <row r="60" spans="14:16" x14ac:dyDescent="0.25">
      <c r="N60" s="18"/>
      <c r="O60" s="201"/>
      <c r="P60" s="18"/>
    </row>
    <row r="61" spans="14:16" x14ac:dyDescent="0.25">
      <c r="N61" s="18"/>
      <c r="O61" s="201"/>
      <c r="P61" s="18"/>
    </row>
    <row r="62" spans="14:16" x14ac:dyDescent="0.25">
      <c r="N62" s="18"/>
      <c r="O62" s="201"/>
      <c r="P62" s="18"/>
    </row>
    <row r="63" spans="14:16" x14ac:dyDescent="0.25">
      <c r="N63" s="18"/>
      <c r="O63" s="201"/>
      <c r="P63" s="1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91"/>
      <c r="O71" s="207"/>
      <c r="P71" s="91"/>
    </row>
    <row r="72" spans="14:16" x14ac:dyDescent="0.25">
      <c r="N72" s="116"/>
      <c r="O72" s="205"/>
      <c r="P72" s="116"/>
    </row>
    <row r="73" spans="14:16" x14ac:dyDescent="0.25">
      <c r="N73" s="116"/>
      <c r="O73" s="205"/>
      <c r="P73" s="116"/>
    </row>
    <row r="74" spans="14:16" x14ac:dyDescent="0.25">
      <c r="N74" s="116"/>
      <c r="O74" s="205"/>
      <c r="P74" s="116"/>
    </row>
    <row r="75" spans="14:16" x14ac:dyDescent="0.25">
      <c r="N75" s="116"/>
      <c r="O75" s="205"/>
      <c r="P75" s="116"/>
    </row>
    <row r="76" spans="14:16" x14ac:dyDescent="0.25">
      <c r="N76" s="116"/>
      <c r="O76" s="205"/>
      <c r="P76" s="116"/>
    </row>
    <row r="77" spans="14:16" x14ac:dyDescent="0.25">
      <c r="N77" s="116"/>
      <c r="O77" s="205"/>
      <c r="P77" s="116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42" priority="3" operator="containsText" text="non-compliant">
      <formula>NOT(ISERROR(SEARCH("non-compliant",X3)))</formula>
    </cfRule>
  </conditionalFormatting>
  <conditionalFormatting sqref="X14">
    <cfRule type="containsText" dxfId="41" priority="2" operator="containsText" text="non-compliant">
      <formula>NOT(ISERROR(SEARCH("non-compliant",X14)))</formula>
    </cfRule>
  </conditionalFormatting>
  <conditionalFormatting sqref="X11">
    <cfRule type="containsText" dxfId="40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workbookViewId="0">
      <pane xSplit="1" topLeftCell="N1" activePane="topRight" state="frozen"/>
      <selection activeCell="V36" sqref="V36"/>
      <selection pane="topRight" activeCell="R3" sqref="R3:S3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60"/>
    <col min="21" max="21" width="13.28515625" customWidth="1"/>
    <col min="23" max="23" width="17.85546875" customWidth="1"/>
    <col min="24" max="24" width="10.42578125" bestFit="1" customWidth="1"/>
  </cols>
  <sheetData>
    <row r="1" spans="1:29" ht="22.5" customHeight="1" x14ac:dyDescent="0.25">
      <c r="A1" s="83" t="s">
        <v>145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8">
        <v>88821</v>
      </c>
      <c r="S1" s="289"/>
      <c r="T1" s="290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109">
        <v>0.05</v>
      </c>
      <c r="S2" s="109">
        <v>0.5</v>
      </c>
      <c r="T2" s="109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238">
        <v>0.1696</v>
      </c>
      <c r="S3" s="238">
        <v>0.3145</v>
      </c>
      <c r="T3" s="238">
        <v>495.9</v>
      </c>
      <c r="U3" s="47">
        <v>24</v>
      </c>
      <c r="V3" s="244">
        <v>80</v>
      </c>
      <c r="W3" s="1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238">
        <v>3</v>
      </c>
      <c r="S4" s="238">
        <v>5</v>
      </c>
      <c r="T4" s="238">
        <v>7.9</v>
      </c>
      <c r="U4" s="47">
        <v>20</v>
      </c>
      <c r="V4" s="244">
        <v>20</v>
      </c>
      <c r="W4" s="14" t="s">
        <v>114</v>
      </c>
      <c r="X4" s="142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238">
        <v>154.22499999999999</v>
      </c>
      <c r="S5" s="238">
        <v>173</v>
      </c>
      <c r="T5" s="238">
        <v>252</v>
      </c>
      <c r="U5" s="47">
        <v>240</v>
      </c>
      <c r="V5" s="244">
        <v>260</v>
      </c>
      <c r="W5" s="14" t="s">
        <v>6</v>
      </c>
      <c r="X5" s="142" t="str">
        <f>IF(T5&lt;=260,"compliant","non-compliant")</f>
        <v>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238"/>
      <c r="S6" s="238"/>
      <c r="T6" s="238"/>
      <c r="U6" s="47">
        <v>35</v>
      </c>
      <c r="V6" s="244">
        <v>40</v>
      </c>
      <c r="W6" s="14" t="s">
        <v>121</v>
      </c>
      <c r="X6" s="142"/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238">
        <v>0.2</v>
      </c>
      <c r="S7" s="238">
        <v>0.2</v>
      </c>
      <c r="T7" s="238">
        <v>0.54</v>
      </c>
      <c r="U7" s="47">
        <v>0.75</v>
      </c>
      <c r="V7" s="244">
        <v>0.75</v>
      </c>
      <c r="W7" s="14" t="s">
        <v>5</v>
      </c>
      <c r="X7" s="142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238">
        <v>2.1</v>
      </c>
      <c r="S8" s="238">
        <v>3.66</v>
      </c>
      <c r="T8" s="238">
        <v>6.42</v>
      </c>
      <c r="U8" s="47">
        <v>25</v>
      </c>
      <c r="V8" s="244">
        <v>25</v>
      </c>
      <c r="W8" s="14" t="s">
        <v>5</v>
      </c>
      <c r="X8" s="142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238">
        <v>7.27</v>
      </c>
      <c r="S9" s="238">
        <v>52.8</v>
      </c>
      <c r="T9" s="238">
        <v>144</v>
      </c>
      <c r="U9" s="47">
        <v>15</v>
      </c>
      <c r="V9" s="244">
        <v>30</v>
      </c>
      <c r="W9" s="14" t="s">
        <v>5</v>
      </c>
      <c r="X9" s="142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238">
        <v>6.2645</v>
      </c>
      <c r="S10" s="238">
        <v>46.85</v>
      </c>
      <c r="T10" s="238">
        <v>179.8</v>
      </c>
      <c r="U10" s="47">
        <v>30</v>
      </c>
      <c r="V10" s="244">
        <v>70</v>
      </c>
      <c r="W10" s="14" t="s">
        <v>6</v>
      </c>
      <c r="X10" s="142" t="str">
        <f>IF(T10&lt;=70,"compliant","non-compliant")</f>
        <v>non-compliant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238">
        <v>0.02</v>
      </c>
      <c r="S11" s="238">
        <v>0.02</v>
      </c>
      <c r="T11" s="238">
        <v>3.8975000000000003E-2</v>
      </c>
      <c r="U11" s="47">
        <v>7.0000000000000001E-3</v>
      </c>
      <c r="V11" s="244">
        <v>0.05</v>
      </c>
      <c r="W11" s="84" t="s">
        <v>4</v>
      </c>
      <c r="X11" s="142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238">
        <v>0.02</v>
      </c>
      <c r="S12" s="238">
        <v>0.02</v>
      </c>
      <c r="T12" s="238">
        <v>0.96799999999999997</v>
      </c>
      <c r="U12" s="47">
        <v>0.05</v>
      </c>
      <c r="V12" s="244">
        <v>0.05</v>
      </c>
      <c r="W12" s="14" t="s">
        <v>5</v>
      </c>
      <c r="X12" s="142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239"/>
      <c r="S13" s="239"/>
      <c r="T13" s="239"/>
      <c r="U13" s="47">
        <v>0.25</v>
      </c>
      <c r="V13" s="244">
        <v>0.25</v>
      </c>
      <c r="W13" s="14"/>
      <c r="X13" s="142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238">
        <v>4.26</v>
      </c>
      <c r="S14" s="238">
        <v>6.5</v>
      </c>
      <c r="T14" s="238">
        <v>8.0530000000000008</v>
      </c>
      <c r="U14" s="47" t="s">
        <v>59</v>
      </c>
      <c r="V14" s="244" t="s">
        <v>59</v>
      </c>
      <c r="W14" s="15" t="s">
        <v>6</v>
      </c>
      <c r="X14" s="142" t="str">
        <f>IF(R14&gt;=6.5,"compliant","non-compliant")</f>
        <v>non-compliant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238">
        <v>3.0000000000000001E-3</v>
      </c>
      <c r="S15" s="238">
        <v>1.0749999999999999E-2</v>
      </c>
      <c r="T15" s="238">
        <v>429.02249999999998</v>
      </c>
      <c r="U15" s="47">
        <v>1.25</v>
      </c>
      <c r="V15" s="244">
        <v>2.5000000000000001E-2</v>
      </c>
      <c r="W15" s="14" t="s">
        <v>4</v>
      </c>
      <c r="X15" s="142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238">
        <v>153.19</v>
      </c>
      <c r="S16" s="238">
        <v>1075</v>
      </c>
      <c r="T16" s="238">
        <v>2256.5</v>
      </c>
      <c r="U16" s="47">
        <v>30</v>
      </c>
      <c r="V16" s="244">
        <v>400</v>
      </c>
      <c r="W16" s="74" t="s">
        <v>122</v>
      </c>
      <c r="X16" s="142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55">
        <v>0.05</v>
      </c>
      <c r="S17" s="55">
        <v>10</v>
      </c>
      <c r="T17" s="55">
        <v>32</v>
      </c>
      <c r="U17" s="14">
        <v>120</v>
      </c>
      <c r="V17" s="244">
        <v>120</v>
      </c>
      <c r="W17" s="14" t="s">
        <v>72</v>
      </c>
      <c r="X17" s="142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8"/>
      <c r="S18" s="18"/>
      <c r="T18" s="18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8"/>
      <c r="S19" s="18"/>
      <c r="T19" s="18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8"/>
      <c r="S20" s="18"/>
      <c r="T20" s="18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8"/>
      <c r="S21" s="18"/>
      <c r="T21" s="18"/>
      <c r="U21" s="18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8"/>
      <c r="S22" s="18"/>
      <c r="T22" s="18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8"/>
      <c r="S23" s="18"/>
      <c r="T23" s="18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8"/>
      <c r="S24" s="18"/>
      <c r="T24" s="18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8"/>
      <c r="S25" s="18"/>
      <c r="T25" s="134">
        <v>0.13</v>
      </c>
      <c r="U25" s="14">
        <v>0.02</v>
      </c>
      <c r="V25" s="244">
        <v>0.02</v>
      </c>
      <c r="W25" s="75" t="s">
        <v>4</v>
      </c>
      <c r="X25" s="14" t="str">
        <f>IF(T25&lt;=0.01,"compliant","non-compliant")</f>
        <v>non-compliant</v>
      </c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8"/>
      <c r="S26" s="18"/>
      <c r="T26" s="18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8"/>
      <c r="S27" s="18"/>
      <c r="T27" s="18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8"/>
      <c r="S28" s="18"/>
      <c r="T28" s="134">
        <v>0.26</v>
      </c>
      <c r="U28" s="14">
        <v>1</v>
      </c>
      <c r="V28" s="244">
        <v>0.3</v>
      </c>
      <c r="W28" s="75" t="s">
        <v>5</v>
      </c>
      <c r="X28" s="18" t="str">
        <f>IF(T28&lt;=0.3,"compliant","non-compliant")</f>
        <v>compliant</v>
      </c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8"/>
      <c r="S29" s="18"/>
      <c r="T29" s="134">
        <v>2.85</v>
      </c>
      <c r="U29" s="14">
        <v>0.18</v>
      </c>
      <c r="V29" s="244">
        <v>0.18</v>
      </c>
      <c r="W29" s="75" t="s">
        <v>6</v>
      </c>
      <c r="X29" s="18" t="str">
        <f>IF(T29&lt;=0.02,"compliant","non-compliant")</f>
        <v>non-compliant</v>
      </c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  <c r="T31" s="135"/>
      <c r="U31" s="98" t="s">
        <v>163</v>
      </c>
      <c r="V31" s="98"/>
      <c r="W31" s="98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4 X12:X13">
    <cfRule type="containsText" dxfId="39" priority="4" operator="containsText" text="non-compliant">
      <formula>NOT(ISERROR(SEARCH("non-compliant",X3)))</formula>
    </cfRule>
  </conditionalFormatting>
  <conditionalFormatting sqref="X14">
    <cfRule type="containsText" dxfId="38" priority="3" operator="containsText" text="non-compliant">
      <formula>NOT(ISERROR(SEARCH("non-compliant",X14)))</formula>
    </cfRule>
  </conditionalFormatting>
  <conditionalFormatting sqref="X25:X29">
    <cfRule type="containsText" dxfId="37" priority="2" operator="containsText" text="non-compliant">
      <formula>NOT(ISERROR(SEARCH("non-compliant",X25)))</formula>
    </cfRule>
  </conditionalFormatting>
  <conditionalFormatting sqref="X11">
    <cfRule type="containsText" dxfId="36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04"/>
  <sheetViews>
    <sheetView topLeftCell="AA1" workbookViewId="0">
      <selection activeCell="AH2" sqref="AH2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30" width="9.140625" style="50"/>
    <col min="31" max="32" width="9.140625" style="51"/>
    <col min="33" max="33" width="12.85546875" customWidth="1"/>
    <col min="35" max="35" width="20.28515625" customWidth="1"/>
    <col min="36" max="36" width="16" customWidth="1"/>
  </cols>
  <sheetData>
    <row r="1" spans="1:37" ht="22.5" customHeight="1" x14ac:dyDescent="0.25">
      <c r="A1" s="83" t="s">
        <v>146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189565</v>
      </c>
      <c r="S1" s="283"/>
      <c r="T1" s="284"/>
      <c r="U1" s="282">
        <v>189470</v>
      </c>
      <c r="V1" s="283"/>
      <c r="W1" s="284"/>
      <c r="X1" s="282">
        <v>189469</v>
      </c>
      <c r="Y1" s="283"/>
      <c r="Z1" s="284"/>
      <c r="AA1" s="282">
        <v>189412</v>
      </c>
      <c r="AB1" s="283"/>
      <c r="AC1" s="284"/>
      <c r="AD1" s="282" t="s">
        <v>96</v>
      </c>
      <c r="AE1" s="283"/>
      <c r="AF1" s="284"/>
      <c r="AG1" s="34" t="s">
        <v>85</v>
      </c>
      <c r="AH1" s="33" t="s">
        <v>84</v>
      </c>
      <c r="AI1" s="263" t="s">
        <v>120</v>
      </c>
      <c r="AJ1" s="264"/>
      <c r="AK1" s="14"/>
    </row>
    <row r="2" spans="1:37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48">
        <v>0.05</v>
      </c>
      <c r="V2" s="48">
        <v>0.5</v>
      </c>
      <c r="W2" s="48">
        <v>0.95</v>
      </c>
      <c r="X2" s="48">
        <v>0.05</v>
      </c>
      <c r="Y2" s="48">
        <v>0.5</v>
      </c>
      <c r="Z2" s="48">
        <v>0.95</v>
      </c>
      <c r="AA2" s="48">
        <v>0.05</v>
      </c>
      <c r="AB2" s="48">
        <v>0.5</v>
      </c>
      <c r="AC2" s="48">
        <v>0.95</v>
      </c>
      <c r="AD2" s="48">
        <v>0.05</v>
      </c>
      <c r="AE2" s="48">
        <v>0.5</v>
      </c>
      <c r="AF2" s="48">
        <v>0.95</v>
      </c>
      <c r="AG2" s="14"/>
      <c r="AH2" s="21"/>
      <c r="AI2" s="265"/>
      <c r="AJ2" s="266"/>
      <c r="AK2" s="14"/>
    </row>
    <row r="3" spans="1:37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/>
      <c r="S3" s="36"/>
      <c r="T3" s="36"/>
      <c r="U3" s="36"/>
      <c r="V3" s="226"/>
      <c r="W3" s="36"/>
      <c r="X3" s="226"/>
      <c r="Y3" s="36"/>
      <c r="Z3" s="36"/>
      <c r="AA3" s="140"/>
      <c r="AB3" s="36"/>
      <c r="AC3" s="226"/>
      <c r="AD3" s="36">
        <v>10.54</v>
      </c>
      <c r="AE3" s="36">
        <v>16.8</v>
      </c>
      <c r="AF3" s="36">
        <v>27</v>
      </c>
      <c r="AG3" s="14">
        <v>24</v>
      </c>
      <c r="AH3" s="244">
        <v>32</v>
      </c>
      <c r="AI3" s="14" t="s">
        <v>5</v>
      </c>
      <c r="AJ3" s="18" t="str">
        <f>IF(AF3&lt;=80,"compliant","noncompliance")</f>
        <v>compliant</v>
      </c>
      <c r="AK3" s="14"/>
    </row>
    <row r="4" spans="1:37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/>
      <c r="S4" s="36"/>
      <c r="T4" s="36"/>
      <c r="U4" s="36"/>
      <c r="V4" s="226"/>
      <c r="W4" s="36"/>
      <c r="X4" s="226"/>
      <c r="Y4" s="36"/>
      <c r="Z4" s="36"/>
      <c r="AA4" s="140"/>
      <c r="AB4" s="36"/>
      <c r="AC4" s="226"/>
      <c r="AD4" s="36">
        <v>5</v>
      </c>
      <c r="AE4" s="36">
        <v>8.8000000000000007</v>
      </c>
      <c r="AF4" s="36">
        <v>14.66</v>
      </c>
      <c r="AG4" s="14">
        <v>20</v>
      </c>
      <c r="AH4" s="244">
        <v>20</v>
      </c>
      <c r="AI4" s="14" t="s">
        <v>114</v>
      </c>
      <c r="AJ4" s="18" t="str">
        <f>IF(AF4&lt;=100,"compliant","non-compliant")</f>
        <v>compliant</v>
      </c>
      <c r="AK4" s="18"/>
    </row>
    <row r="5" spans="1:37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/>
      <c r="S5" s="36"/>
      <c r="T5" s="36"/>
      <c r="U5" s="36"/>
      <c r="V5" s="226"/>
      <c r="W5" s="36"/>
      <c r="X5" s="226"/>
      <c r="Y5" s="36"/>
      <c r="Z5" s="36"/>
      <c r="AA5" s="140"/>
      <c r="AB5" s="36"/>
      <c r="AC5" s="226"/>
      <c r="AD5" s="36">
        <v>118.559</v>
      </c>
      <c r="AE5" s="36">
        <v>171.5</v>
      </c>
      <c r="AF5" s="36">
        <v>255.45</v>
      </c>
      <c r="AG5" s="14">
        <v>240</v>
      </c>
      <c r="AH5" s="244">
        <v>260</v>
      </c>
      <c r="AI5" s="14" t="s">
        <v>6</v>
      </c>
      <c r="AJ5" s="18" t="str">
        <f>IF(AF5&lt;=260,"compliant","non-compliant")</f>
        <v>compliant</v>
      </c>
      <c r="AK5" s="18"/>
    </row>
    <row r="6" spans="1:37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38.5</v>
      </c>
      <c r="S6" s="36">
        <v>70.3</v>
      </c>
      <c r="T6" s="36">
        <v>119.72</v>
      </c>
      <c r="U6" s="36">
        <v>40.265000000000001</v>
      </c>
      <c r="V6" s="226">
        <v>66.900000000000006</v>
      </c>
      <c r="W6" s="36">
        <v>85.784999999999997</v>
      </c>
      <c r="X6" s="226">
        <v>52.32</v>
      </c>
      <c r="Y6" s="36">
        <v>68</v>
      </c>
      <c r="Z6" s="36">
        <v>79.180000000000007</v>
      </c>
      <c r="AA6" s="140">
        <v>18.399999999999999</v>
      </c>
      <c r="AB6" s="36">
        <v>34.9</v>
      </c>
      <c r="AC6" s="226">
        <v>49.48</v>
      </c>
      <c r="AD6" s="36">
        <v>16.96</v>
      </c>
      <c r="AE6" s="36">
        <v>24.3</v>
      </c>
      <c r="AF6" s="36">
        <v>36.799999999999997</v>
      </c>
      <c r="AG6" s="14">
        <v>35</v>
      </c>
      <c r="AH6" s="244">
        <v>40</v>
      </c>
      <c r="AI6" s="14" t="s">
        <v>121</v>
      </c>
      <c r="AJ6" s="18" t="str">
        <f>IF(AF6&lt;=40,"compliant","non-compliant")</f>
        <v>compliant</v>
      </c>
      <c r="AK6" s="18"/>
    </row>
    <row r="7" spans="1:37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/>
      <c r="S7" s="36"/>
      <c r="T7" s="36"/>
      <c r="U7" s="36"/>
      <c r="V7" s="226"/>
      <c r="W7" s="36"/>
      <c r="X7" s="226"/>
      <c r="Y7" s="36"/>
      <c r="Z7" s="36"/>
      <c r="AA7" s="140"/>
      <c r="AB7" s="36"/>
      <c r="AC7" s="226"/>
      <c r="AD7" s="36">
        <v>0.2</v>
      </c>
      <c r="AE7" s="36">
        <v>0.3</v>
      </c>
      <c r="AF7" s="36">
        <v>0.5</v>
      </c>
      <c r="AG7" s="14">
        <v>0.75</v>
      </c>
      <c r="AH7" s="244">
        <v>0.75</v>
      </c>
      <c r="AI7" s="14" t="s">
        <v>5</v>
      </c>
      <c r="AJ7" s="18" t="str">
        <f>IF(AF7&lt;=1,"compliant","non-compliant")</f>
        <v>compliant</v>
      </c>
      <c r="AK7" s="14"/>
    </row>
    <row r="8" spans="1:37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/>
      <c r="S8" s="36"/>
      <c r="T8" s="36"/>
      <c r="U8" s="36"/>
      <c r="V8" s="226"/>
      <c r="W8" s="36"/>
      <c r="X8" s="226"/>
      <c r="Y8" s="36"/>
      <c r="Z8" s="36"/>
      <c r="AA8" s="140"/>
      <c r="AB8" s="36"/>
      <c r="AC8" s="226"/>
      <c r="AD8" s="36">
        <v>1.8089500000000001</v>
      </c>
      <c r="AE8" s="36">
        <v>2.8889999999999998</v>
      </c>
      <c r="AF8" s="36">
        <v>4.5262000000000002</v>
      </c>
      <c r="AG8" s="14">
        <v>25</v>
      </c>
      <c r="AH8" s="244">
        <v>10</v>
      </c>
      <c r="AI8" s="14" t="s">
        <v>5</v>
      </c>
      <c r="AJ8" s="18" t="str">
        <f>IF(AF8&lt;=40,"compliant","non-compliant")</f>
        <v>compliant</v>
      </c>
      <c r="AK8" s="14"/>
    </row>
    <row r="9" spans="1:37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/>
      <c r="S9" s="36"/>
      <c r="T9" s="36"/>
      <c r="U9" s="36"/>
      <c r="V9" s="226"/>
      <c r="W9" s="36"/>
      <c r="X9" s="226"/>
      <c r="Y9" s="36"/>
      <c r="Z9" s="36"/>
      <c r="AA9" s="140"/>
      <c r="AB9" s="36"/>
      <c r="AC9" s="226"/>
      <c r="AD9" s="36">
        <v>7.2027000000000001</v>
      </c>
      <c r="AE9" s="36">
        <v>11.3</v>
      </c>
      <c r="AF9" s="36">
        <v>17.086500000000001</v>
      </c>
      <c r="AG9" s="14">
        <v>15</v>
      </c>
      <c r="AH9" s="244">
        <v>20</v>
      </c>
      <c r="AI9" s="14" t="s">
        <v>5</v>
      </c>
      <c r="AJ9" s="18" t="str">
        <f>IF(AF9&lt;=50,"compliant","non-compliant")</f>
        <v>compliant</v>
      </c>
      <c r="AK9" s="14"/>
    </row>
    <row r="10" spans="1:37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/>
      <c r="S10" s="36"/>
      <c r="T10" s="36"/>
      <c r="U10" s="36"/>
      <c r="V10" s="226"/>
      <c r="W10" s="36"/>
      <c r="X10" s="226"/>
      <c r="Y10" s="36"/>
      <c r="Z10" s="36"/>
      <c r="AA10" s="36"/>
      <c r="AB10" s="36"/>
      <c r="AC10" s="226"/>
      <c r="AD10" s="36">
        <v>7</v>
      </c>
      <c r="AE10" s="36">
        <v>10.5</v>
      </c>
      <c r="AF10" s="36">
        <v>18.590399999999999</v>
      </c>
      <c r="AG10" s="14">
        <v>30</v>
      </c>
      <c r="AH10" s="244">
        <v>30</v>
      </c>
      <c r="AI10" s="14" t="s">
        <v>6</v>
      </c>
      <c r="AJ10" s="18" t="str">
        <f>IF(AF10&lt;=70,"compliant","non- compliant")</f>
        <v>compliant</v>
      </c>
      <c r="AK10" s="14"/>
    </row>
    <row r="11" spans="1:37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/>
      <c r="S11" s="36"/>
      <c r="T11" s="36"/>
      <c r="U11" s="36"/>
      <c r="V11" s="226"/>
      <c r="W11" s="36"/>
      <c r="X11" s="226"/>
      <c r="Y11" s="36"/>
      <c r="Z11" s="36"/>
      <c r="AA11" s="36"/>
      <c r="AB11" s="36"/>
      <c r="AC11" s="226"/>
      <c r="AD11" s="36">
        <v>0.02</v>
      </c>
      <c r="AE11" s="36">
        <v>0.02</v>
      </c>
      <c r="AF11" s="36">
        <v>9.3549999999999994E-2</v>
      </c>
      <c r="AG11" s="14">
        <v>7.0000000000000001E-3</v>
      </c>
      <c r="AH11" s="244">
        <v>0.05</v>
      </c>
      <c r="AI11" s="84" t="s">
        <v>4</v>
      </c>
      <c r="AJ11" s="18" t="str">
        <f>IF(AE11&lt;=0.15,"compliant","non-compliant")</f>
        <v>compliant</v>
      </c>
      <c r="AK11" s="14"/>
    </row>
    <row r="12" spans="1:37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0.22705</v>
      </c>
      <c r="S12" s="36">
        <v>1.0195000000000001</v>
      </c>
      <c r="T12" s="36">
        <v>1.8119499999999999</v>
      </c>
      <c r="U12" s="36">
        <v>0.54625000000000001</v>
      </c>
      <c r="V12" s="36">
        <v>2.15</v>
      </c>
      <c r="W12" s="36">
        <v>4.0289999999999999</v>
      </c>
      <c r="X12" s="226">
        <v>0.14724999999999999</v>
      </c>
      <c r="Y12" s="36">
        <v>1.2</v>
      </c>
      <c r="Z12" s="36">
        <v>9.8695000000000004</v>
      </c>
      <c r="AA12" s="36"/>
      <c r="AB12" s="36"/>
      <c r="AC12" s="226"/>
      <c r="AD12" s="36">
        <v>0.02</v>
      </c>
      <c r="AE12" s="36">
        <v>0.12</v>
      </c>
      <c r="AF12" s="36">
        <v>0.4531</v>
      </c>
      <c r="AG12" s="14">
        <v>0.05</v>
      </c>
      <c r="AH12" s="244">
        <v>0.5</v>
      </c>
      <c r="AI12" s="14" t="s">
        <v>5</v>
      </c>
      <c r="AJ12" s="18" t="str">
        <f>IF(AE12&lt;=10,"compliant","non-compliant")</f>
        <v>compliant</v>
      </c>
      <c r="AK12" s="14"/>
    </row>
    <row r="13" spans="1:37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2"/>
      <c r="V13" s="12"/>
      <c r="W13" s="12"/>
      <c r="X13" s="229"/>
      <c r="Y13" s="12"/>
      <c r="Z13" s="12"/>
      <c r="AA13" s="12"/>
      <c r="AB13" s="12"/>
      <c r="AC13" s="229"/>
      <c r="AD13" s="12">
        <v>0.15</v>
      </c>
      <c r="AE13" s="12">
        <v>0.15</v>
      </c>
      <c r="AF13" s="12">
        <v>0.15</v>
      </c>
      <c r="AG13" s="14">
        <v>0.25</v>
      </c>
      <c r="AH13" s="244">
        <v>0.25</v>
      </c>
      <c r="AI13" s="14"/>
      <c r="AJ13" s="18"/>
      <c r="AK13" s="14"/>
    </row>
    <row r="14" spans="1:37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7.0015000000000001</v>
      </c>
      <c r="S14" s="36">
        <v>7.7050000000000001</v>
      </c>
      <c r="T14" s="36">
        <v>8.2786500000000007</v>
      </c>
      <c r="U14" s="36">
        <v>6.9474999999999998</v>
      </c>
      <c r="V14" s="36">
        <v>7.3689999999999998</v>
      </c>
      <c r="W14" s="36">
        <v>7.8243499999999999</v>
      </c>
      <c r="X14" s="226">
        <v>6.7960000000000003</v>
      </c>
      <c r="Y14" s="36">
        <v>7.2</v>
      </c>
      <c r="Z14" s="36">
        <v>7.7008000000000001</v>
      </c>
      <c r="AA14" s="36">
        <v>6.58</v>
      </c>
      <c r="AB14" s="36">
        <v>7.16</v>
      </c>
      <c r="AC14" s="226">
        <v>7.7324000000000002</v>
      </c>
      <c r="AD14" s="36">
        <v>7.41</v>
      </c>
      <c r="AE14" s="36">
        <v>8.0105000000000004</v>
      </c>
      <c r="AF14" s="36">
        <v>8.36</v>
      </c>
      <c r="AG14" s="14" t="s">
        <v>59</v>
      </c>
      <c r="AH14" s="244" t="s">
        <v>59</v>
      </c>
      <c r="AI14" s="15" t="s">
        <v>6</v>
      </c>
      <c r="AJ14" s="18" t="str">
        <f>IF(AD14&gt;=6.5,"compliant","non-compliant")</f>
        <v>compliant</v>
      </c>
      <c r="AK14" s="18" t="str">
        <f>IF(AF14&lt;=8.4,"compliant","non-compliant")</f>
        <v>compliant</v>
      </c>
    </row>
    <row r="15" spans="1:37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/>
      <c r="S15" s="36"/>
      <c r="T15" s="36"/>
      <c r="U15" s="36">
        <v>0.48914999999999997</v>
      </c>
      <c r="V15" s="36">
        <v>1.5</v>
      </c>
      <c r="W15" s="36">
        <v>4.1500000000000004</v>
      </c>
      <c r="X15" s="226">
        <v>1.73</v>
      </c>
      <c r="Y15" s="36">
        <v>3.6</v>
      </c>
      <c r="Z15" s="36">
        <v>6.36</v>
      </c>
      <c r="AA15" s="36"/>
      <c r="AB15" s="36"/>
      <c r="AC15" s="226"/>
      <c r="AD15" s="36">
        <v>5.0000000000000001E-3</v>
      </c>
      <c r="AE15" s="36">
        <v>1.4999999999999999E-2</v>
      </c>
      <c r="AF15" s="36">
        <v>0.05</v>
      </c>
      <c r="AG15" s="14">
        <v>1.25</v>
      </c>
      <c r="AH15" s="244">
        <v>2.5000000000000001E-2</v>
      </c>
      <c r="AI15" s="14" t="s">
        <v>4</v>
      </c>
      <c r="AJ15" s="18" t="str">
        <f>IF(AE15&lt;=0.025,"compliant","non-compliant")</f>
        <v>compliant</v>
      </c>
      <c r="AK15" s="14"/>
    </row>
    <row r="16" spans="1:37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26.8</v>
      </c>
      <c r="S16" s="36">
        <v>105</v>
      </c>
      <c r="T16" s="36">
        <v>370.3</v>
      </c>
      <c r="U16" s="36"/>
      <c r="V16" s="36"/>
      <c r="W16" s="36"/>
      <c r="X16" s="226"/>
      <c r="Y16" s="36"/>
      <c r="Z16" s="36"/>
      <c r="AA16" s="36">
        <v>24.18</v>
      </c>
      <c r="AB16" s="36">
        <v>60.430999999999997</v>
      </c>
      <c r="AC16" s="226">
        <v>106.4</v>
      </c>
      <c r="AD16" s="36">
        <v>8.3930000000000007</v>
      </c>
      <c r="AE16" s="36">
        <v>24.6</v>
      </c>
      <c r="AF16" s="36">
        <v>66.744600000000005</v>
      </c>
      <c r="AG16" s="14">
        <v>30</v>
      </c>
      <c r="AH16" s="244">
        <v>70</v>
      </c>
      <c r="AI16" s="74" t="s">
        <v>122</v>
      </c>
      <c r="AJ16" s="18" t="str">
        <f>IF(AF16&lt;=400,"compliant","non-complaint")</f>
        <v>compliant</v>
      </c>
      <c r="AK16" s="14"/>
    </row>
    <row r="17" spans="1:37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/>
      <c r="S17" s="36"/>
      <c r="T17" s="36"/>
      <c r="U17" s="36"/>
      <c r="V17" s="36"/>
      <c r="W17" s="36"/>
      <c r="X17" s="226"/>
      <c r="Y17" s="36"/>
      <c r="Z17" s="36"/>
      <c r="AA17" s="36"/>
      <c r="AB17" s="36"/>
      <c r="AC17" s="36"/>
      <c r="AD17" s="36">
        <v>48.452199999999998</v>
      </c>
      <c r="AE17" s="36">
        <v>78.224999999999994</v>
      </c>
      <c r="AF17" s="36">
        <v>107.85</v>
      </c>
      <c r="AG17" s="14">
        <v>120</v>
      </c>
      <c r="AH17" s="244">
        <v>120</v>
      </c>
      <c r="AI17" s="14" t="s">
        <v>72</v>
      </c>
      <c r="AJ17" s="18" t="str">
        <f>IF(AF17&lt;=300,"compliant","non-compliant")</f>
        <v>compliant</v>
      </c>
      <c r="AK17" s="14"/>
    </row>
    <row r="18" spans="1:37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8">
        <v>10</v>
      </c>
      <c r="AH18" s="244">
        <v>10</v>
      </c>
      <c r="AI18" s="75" t="s">
        <v>5</v>
      </c>
      <c r="AJ18" s="14"/>
      <c r="AK18" s="14"/>
    </row>
    <row r="19" spans="1:37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 t="s">
        <v>93</v>
      </c>
      <c r="AH19" s="244">
        <v>9</v>
      </c>
      <c r="AI19" s="65"/>
      <c r="AJ19" s="14"/>
      <c r="AK19" s="14"/>
    </row>
    <row r="20" spans="1:37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8">
        <v>1.5</v>
      </c>
      <c r="AH20" s="244">
        <v>2</v>
      </c>
      <c r="AI20" s="75" t="s">
        <v>6</v>
      </c>
      <c r="AJ20" s="18"/>
      <c r="AK20" s="14"/>
    </row>
    <row r="21" spans="1:37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8"/>
      <c r="AH21" s="244">
        <v>5</v>
      </c>
      <c r="AI21" s="75" t="s">
        <v>6</v>
      </c>
      <c r="AJ21" s="18"/>
      <c r="AK21" s="14"/>
    </row>
    <row r="22" spans="1:37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244">
        <v>1.5</v>
      </c>
      <c r="AI22" s="75"/>
      <c r="AJ22" s="14"/>
      <c r="AK22" s="14"/>
    </row>
    <row r="23" spans="1:37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244">
        <v>130</v>
      </c>
      <c r="AI23" s="75" t="s">
        <v>123</v>
      </c>
      <c r="AJ23" s="14"/>
      <c r="AK23" s="14"/>
    </row>
    <row r="24" spans="1:37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244">
        <v>130</v>
      </c>
      <c r="AI24" s="75" t="s">
        <v>123</v>
      </c>
      <c r="AJ24" s="14"/>
      <c r="AK24" s="14"/>
    </row>
    <row r="25" spans="1:37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>
        <v>0.02</v>
      </c>
      <c r="AH25" s="244">
        <v>0.02</v>
      </c>
      <c r="AI25" s="75" t="s">
        <v>4</v>
      </c>
      <c r="AJ25" s="14"/>
      <c r="AK25" s="14"/>
    </row>
    <row r="26" spans="1:37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>
        <v>0.5</v>
      </c>
      <c r="AH26" s="244">
        <v>0.5</v>
      </c>
      <c r="AI26" s="75" t="s">
        <v>6</v>
      </c>
      <c r="AJ26" s="14"/>
      <c r="AK26" s="14"/>
    </row>
    <row r="27" spans="1:37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>
        <v>0.05</v>
      </c>
      <c r="AH27" s="244">
        <v>7</v>
      </c>
      <c r="AI27" s="75" t="s">
        <v>4</v>
      </c>
      <c r="AJ27" s="14"/>
      <c r="AK27" s="14"/>
    </row>
    <row r="28" spans="1:37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>
        <v>1</v>
      </c>
      <c r="AH28" s="244">
        <v>0.1</v>
      </c>
      <c r="AI28" s="75" t="s">
        <v>5</v>
      </c>
      <c r="AJ28" s="18"/>
      <c r="AK28" s="14"/>
    </row>
    <row r="29" spans="1:37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>
        <v>0.18</v>
      </c>
      <c r="AH29" s="244">
        <v>0.02</v>
      </c>
      <c r="AI29" s="75" t="s">
        <v>6</v>
      </c>
      <c r="AJ29" s="18"/>
      <c r="AK29" s="14"/>
    </row>
    <row r="30" spans="1:37" x14ac:dyDescent="0.25">
      <c r="N30" s="115"/>
      <c r="O30" s="204"/>
      <c r="P30" s="115"/>
    </row>
    <row r="31" spans="1:37" x14ac:dyDescent="0.25">
      <c r="N31" s="116"/>
      <c r="O31" s="205"/>
      <c r="P31" s="116"/>
    </row>
    <row r="32" spans="1:37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2">
    <mergeCell ref="C14:E14"/>
    <mergeCell ref="C28:E28"/>
    <mergeCell ref="R1:T1"/>
    <mergeCell ref="U1:W1"/>
    <mergeCell ref="X1:Z1"/>
    <mergeCell ref="AI1:AJ2"/>
    <mergeCell ref="AA1:AC1"/>
    <mergeCell ref="AD1:AF1"/>
    <mergeCell ref="C1:E1"/>
    <mergeCell ref="F1:I1"/>
    <mergeCell ref="J1:M1"/>
    <mergeCell ref="N1:O1"/>
  </mergeCells>
  <conditionalFormatting sqref="AJ3:AJ10 AJ15:AJ29 AJ12:AJ13">
    <cfRule type="containsText" dxfId="35" priority="3" operator="containsText" text="non-compliant">
      <formula>NOT(ISERROR(SEARCH("non-compliant",AJ3)))</formula>
    </cfRule>
  </conditionalFormatting>
  <conditionalFormatting sqref="AJ14">
    <cfRule type="containsText" dxfId="34" priority="2" operator="containsText" text="non-compliant">
      <formula>NOT(ISERROR(SEARCH("non-compliant",AJ14)))</formula>
    </cfRule>
  </conditionalFormatting>
  <conditionalFormatting sqref="AJ11">
    <cfRule type="containsText" dxfId="33" priority="1" operator="containsText" text="non-compliant">
      <formula>NOT(ISERROR(SEARCH("non-compliant",AJ11)))</formula>
    </cfRule>
  </conditionalFormatting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04"/>
  <sheetViews>
    <sheetView topLeftCell="A10" workbookViewId="0">
      <pane xSplit="1" topLeftCell="AC1" activePane="topRight" state="frozen"/>
      <selection activeCell="V36" sqref="V36"/>
      <selection pane="topRight" activeCell="AH4" sqref="AH4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30" width="9.140625" style="50"/>
    <col min="31" max="32" width="9.140625" style="51"/>
    <col min="33" max="33" width="11.140625" customWidth="1"/>
    <col min="35" max="35" width="16" customWidth="1"/>
    <col min="36" max="36" width="16.28515625" customWidth="1"/>
    <col min="37" max="37" width="14.28515625" customWidth="1"/>
  </cols>
  <sheetData>
    <row r="1" spans="1:37" ht="22.5" customHeight="1" x14ac:dyDescent="0.25">
      <c r="A1" s="83" t="s">
        <v>147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189562</v>
      </c>
      <c r="S1" s="283"/>
      <c r="T1" s="284"/>
      <c r="U1" s="282" t="s">
        <v>97</v>
      </c>
      <c r="V1" s="283"/>
      <c r="W1" s="284"/>
      <c r="X1" s="282" t="s">
        <v>98</v>
      </c>
      <c r="Y1" s="283"/>
      <c r="Z1" s="284"/>
      <c r="AA1" s="282" t="s">
        <v>99</v>
      </c>
      <c r="AB1" s="283"/>
      <c r="AC1" s="284"/>
      <c r="AD1" s="282" t="s">
        <v>100</v>
      </c>
      <c r="AE1" s="283"/>
      <c r="AF1" s="284"/>
      <c r="AG1" s="34" t="s">
        <v>85</v>
      </c>
      <c r="AH1" s="33" t="s">
        <v>84</v>
      </c>
      <c r="AI1" s="263" t="s">
        <v>120</v>
      </c>
      <c r="AJ1" s="264"/>
      <c r="AK1" s="14"/>
    </row>
    <row r="2" spans="1:37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48">
        <v>0.05</v>
      </c>
      <c r="V2" s="48">
        <v>0.5</v>
      </c>
      <c r="W2" s="48">
        <v>0.95</v>
      </c>
      <c r="X2" s="48">
        <v>0.05</v>
      </c>
      <c r="Y2" s="48">
        <v>0.5</v>
      </c>
      <c r="Z2" s="48">
        <v>0.95</v>
      </c>
      <c r="AA2" s="48">
        <v>0.05</v>
      </c>
      <c r="AB2" s="48">
        <v>0.5</v>
      </c>
      <c r="AC2" s="48">
        <v>0.95</v>
      </c>
      <c r="AD2" s="48">
        <v>0.05</v>
      </c>
      <c r="AE2" s="48">
        <v>0.5</v>
      </c>
      <c r="AF2" s="48">
        <v>0.95</v>
      </c>
      <c r="AG2" s="14"/>
      <c r="AH2" s="21"/>
      <c r="AI2" s="265"/>
      <c r="AJ2" s="266"/>
      <c r="AK2" s="14"/>
    </row>
    <row r="3" spans="1:37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52"/>
      <c r="S3" s="52"/>
      <c r="T3" s="52"/>
      <c r="U3" s="52">
        <v>14.5199</v>
      </c>
      <c r="V3" s="235">
        <v>19</v>
      </c>
      <c r="W3" s="52">
        <v>24.446000000000002</v>
      </c>
      <c r="X3" s="235">
        <v>14</v>
      </c>
      <c r="Y3" s="235">
        <v>18.572500000000002</v>
      </c>
      <c r="Z3" s="235">
        <v>25.69</v>
      </c>
      <c r="AA3" s="235">
        <v>5.9</v>
      </c>
      <c r="AB3" s="235">
        <v>9.8000000000000007</v>
      </c>
      <c r="AC3" s="235">
        <v>19.9878</v>
      </c>
      <c r="AD3" s="235">
        <v>13.5</v>
      </c>
      <c r="AE3" s="235">
        <v>18.399999999999999</v>
      </c>
      <c r="AF3" s="235">
        <v>24.8</v>
      </c>
      <c r="AG3" s="47">
        <v>24</v>
      </c>
      <c r="AH3" s="244">
        <v>32</v>
      </c>
      <c r="AI3" s="14" t="s">
        <v>5</v>
      </c>
      <c r="AJ3" s="18" t="str">
        <f>IF(AF3&lt;=80,"compliant","noncompliance")</f>
        <v>compliant</v>
      </c>
      <c r="AK3" s="14"/>
    </row>
    <row r="4" spans="1:37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52"/>
      <c r="S4" s="52"/>
      <c r="T4" s="52"/>
      <c r="U4" s="52">
        <v>2</v>
      </c>
      <c r="V4" s="235">
        <v>5.2</v>
      </c>
      <c r="W4" s="52">
        <v>11.64</v>
      </c>
      <c r="X4" s="235">
        <v>4.5</v>
      </c>
      <c r="Y4" s="235">
        <v>6.7</v>
      </c>
      <c r="Z4" s="235">
        <v>11.7</v>
      </c>
      <c r="AA4" s="235">
        <v>2.5</v>
      </c>
      <c r="AB4" s="235">
        <v>5.0999999999999996</v>
      </c>
      <c r="AC4" s="235">
        <v>11.9313</v>
      </c>
      <c r="AD4" s="235">
        <v>4.4000000000000004</v>
      </c>
      <c r="AE4" s="235">
        <v>7.4</v>
      </c>
      <c r="AF4" s="235">
        <v>14.92515</v>
      </c>
      <c r="AG4" s="47">
        <v>20</v>
      </c>
      <c r="AH4" s="244">
        <v>20</v>
      </c>
      <c r="AI4" s="14" t="s">
        <v>114</v>
      </c>
      <c r="AJ4" s="18" t="str">
        <f>IF(AF4&lt;=100,"compliant","non-compliant")</f>
        <v>compliant</v>
      </c>
      <c r="AK4" s="18"/>
    </row>
    <row r="5" spans="1:37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52"/>
      <c r="S5" s="52"/>
      <c r="T5" s="52"/>
      <c r="U5" s="52">
        <v>120</v>
      </c>
      <c r="V5" s="235">
        <v>157</v>
      </c>
      <c r="W5" s="52">
        <v>200</v>
      </c>
      <c r="X5" s="235">
        <v>137.07140000000001</v>
      </c>
      <c r="Y5" s="235">
        <v>172</v>
      </c>
      <c r="Z5" s="235">
        <v>234</v>
      </c>
      <c r="AA5" s="235">
        <v>65</v>
      </c>
      <c r="AB5" s="235">
        <v>100.717</v>
      </c>
      <c r="AC5" s="235">
        <v>199.4504</v>
      </c>
      <c r="AD5" s="235">
        <v>140</v>
      </c>
      <c r="AE5" s="235">
        <v>183</v>
      </c>
      <c r="AF5" s="235">
        <v>251</v>
      </c>
      <c r="AG5" s="47">
        <v>240</v>
      </c>
      <c r="AH5" s="244">
        <v>260</v>
      </c>
      <c r="AI5" s="14" t="s">
        <v>6</v>
      </c>
      <c r="AJ5" s="18" t="str">
        <f>IF(AF5&lt;=260,"compliant","non-compliant")</f>
        <v>compliant</v>
      </c>
      <c r="AK5" s="18"/>
    </row>
    <row r="6" spans="1:37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52">
        <v>27.957999999999998</v>
      </c>
      <c r="S6" s="52">
        <v>37</v>
      </c>
      <c r="T6" s="52">
        <v>58.77</v>
      </c>
      <c r="U6" s="52">
        <v>16.715</v>
      </c>
      <c r="V6" s="235">
        <v>20.399999999999999</v>
      </c>
      <c r="W6" s="52">
        <v>27.07</v>
      </c>
      <c r="X6" s="235">
        <v>18.5</v>
      </c>
      <c r="Y6" s="235">
        <v>22.8</v>
      </c>
      <c r="Z6" s="235">
        <v>30.89</v>
      </c>
      <c r="AA6" s="235">
        <v>9.1999999999999993</v>
      </c>
      <c r="AB6" s="235">
        <v>14.3</v>
      </c>
      <c r="AC6" s="235">
        <v>26.6</v>
      </c>
      <c r="AD6" s="235">
        <v>18.5</v>
      </c>
      <c r="AE6" s="235">
        <v>24.3</v>
      </c>
      <c r="AF6" s="235">
        <v>32.5</v>
      </c>
      <c r="AG6" s="47">
        <v>35</v>
      </c>
      <c r="AH6" s="244">
        <v>40</v>
      </c>
      <c r="AI6" s="14" t="s">
        <v>121</v>
      </c>
      <c r="AJ6" s="18" t="str">
        <f>IF(AF6&lt;=40,"compliant","non-compliant")</f>
        <v>compliant</v>
      </c>
      <c r="AK6" s="18"/>
    </row>
    <row r="7" spans="1:37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52"/>
      <c r="S7" s="52"/>
      <c r="T7" s="52"/>
      <c r="U7" s="52">
        <v>0.05</v>
      </c>
      <c r="V7" s="235">
        <v>0.13300000000000001</v>
      </c>
      <c r="W7" s="52">
        <v>0.32</v>
      </c>
      <c r="X7" s="235">
        <v>0.1</v>
      </c>
      <c r="Y7" s="235">
        <v>0.19</v>
      </c>
      <c r="Z7" s="235">
        <v>0.36</v>
      </c>
      <c r="AA7" s="235">
        <v>0.05</v>
      </c>
      <c r="AB7" s="235">
        <v>0.17949999999999999</v>
      </c>
      <c r="AC7" s="235">
        <v>0.39374999999999999</v>
      </c>
      <c r="AD7" s="235">
        <v>0.1</v>
      </c>
      <c r="AE7" s="235">
        <v>0.2</v>
      </c>
      <c r="AF7" s="235">
        <v>0.35225000000000001</v>
      </c>
      <c r="AG7" s="47">
        <v>0.75</v>
      </c>
      <c r="AH7" s="244">
        <v>0.75</v>
      </c>
      <c r="AI7" s="14" t="s">
        <v>5</v>
      </c>
      <c r="AJ7" s="18" t="str">
        <f>IF(AF7&lt;=1,"compliant","non-compliant")</f>
        <v>compliant</v>
      </c>
      <c r="AK7" s="14"/>
    </row>
    <row r="8" spans="1:37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52"/>
      <c r="S8" s="52"/>
      <c r="T8" s="52"/>
      <c r="U8" s="52">
        <v>0.15</v>
      </c>
      <c r="V8" s="235">
        <v>0.8</v>
      </c>
      <c r="W8" s="52">
        <v>3.3580000000000001</v>
      </c>
      <c r="X8" s="235">
        <v>0.62350000000000005</v>
      </c>
      <c r="Y8" s="235">
        <v>1.29</v>
      </c>
      <c r="Z8" s="235">
        <v>3.6</v>
      </c>
      <c r="AA8" s="235">
        <v>0.34739999999999999</v>
      </c>
      <c r="AB8" s="235">
        <v>0.76549999999999996</v>
      </c>
      <c r="AC8" s="235">
        <v>2.5461999999999998</v>
      </c>
      <c r="AD8" s="235">
        <v>0.57999999999999996</v>
      </c>
      <c r="AE8" s="235">
        <v>1.0900000000000001</v>
      </c>
      <c r="AF8" s="235">
        <v>2.8523999999999998</v>
      </c>
      <c r="AG8" s="47">
        <v>25</v>
      </c>
      <c r="AH8" s="244">
        <v>10</v>
      </c>
      <c r="AI8" s="14" t="s">
        <v>5</v>
      </c>
      <c r="AJ8" s="18" t="str">
        <f>IF(AF8&lt;=40,"compliant","non-compliant")</f>
        <v>compliant</v>
      </c>
      <c r="AK8" s="14"/>
    </row>
    <row r="9" spans="1:37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52"/>
      <c r="S9" s="52"/>
      <c r="T9" s="52"/>
      <c r="U9" s="52">
        <v>8.8000000000000007</v>
      </c>
      <c r="V9" s="235">
        <v>11.1</v>
      </c>
      <c r="W9" s="52">
        <v>14.799099999999999</v>
      </c>
      <c r="X9" s="235">
        <v>9.1</v>
      </c>
      <c r="Y9" s="235">
        <v>12.041</v>
      </c>
      <c r="Z9" s="235">
        <v>17.21</v>
      </c>
      <c r="AA9" s="235">
        <v>4.4487500000000004</v>
      </c>
      <c r="AB9" s="235">
        <v>6.9829999999999997</v>
      </c>
      <c r="AC9" s="235">
        <v>15.335800000000001</v>
      </c>
      <c r="AD9" s="235">
        <v>9.5724999999999998</v>
      </c>
      <c r="AE9" s="235">
        <v>13.708500000000001</v>
      </c>
      <c r="AF9" s="235">
        <v>20</v>
      </c>
      <c r="AG9" s="47">
        <v>15</v>
      </c>
      <c r="AH9" s="244">
        <v>15</v>
      </c>
      <c r="AI9" s="14" t="s">
        <v>5</v>
      </c>
      <c r="AJ9" s="18" t="str">
        <f>IF(AF9&lt;=50,"compliant","non-compliant")</f>
        <v>compliant</v>
      </c>
      <c r="AK9" s="14"/>
    </row>
    <row r="10" spans="1:37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52">
        <v>1.375</v>
      </c>
      <c r="S10" s="52">
        <v>9.25</v>
      </c>
      <c r="T10" s="52">
        <v>17.125</v>
      </c>
      <c r="U10" s="52">
        <v>1</v>
      </c>
      <c r="V10" s="235">
        <v>3.5</v>
      </c>
      <c r="W10" s="52">
        <v>7.3012499999999996</v>
      </c>
      <c r="X10" s="235">
        <v>4.8</v>
      </c>
      <c r="Y10" s="235">
        <v>6.8</v>
      </c>
      <c r="Z10" s="235">
        <v>9.5047499999999996</v>
      </c>
      <c r="AA10" s="235">
        <v>3.1</v>
      </c>
      <c r="AB10" s="235">
        <v>5.7</v>
      </c>
      <c r="AC10" s="235">
        <v>9.4740000000000002</v>
      </c>
      <c r="AD10" s="235">
        <v>5.3969750000000003</v>
      </c>
      <c r="AE10" s="235">
        <v>7.9984999999999999</v>
      </c>
      <c r="AF10" s="235">
        <v>12.205</v>
      </c>
      <c r="AG10" s="47">
        <v>30</v>
      </c>
      <c r="AH10" s="244">
        <v>30</v>
      </c>
      <c r="AI10" s="14" t="s">
        <v>6</v>
      </c>
      <c r="AJ10" s="18" t="str">
        <f>IF(AF10&lt;=70,"compliant","non- compliant")</f>
        <v>compliant</v>
      </c>
      <c r="AK10" s="14"/>
    </row>
    <row r="11" spans="1:37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52"/>
      <c r="S11" s="52"/>
      <c r="T11" s="52"/>
      <c r="U11" s="52">
        <v>0.02</v>
      </c>
      <c r="V11" s="235">
        <v>2.5000000000000001E-2</v>
      </c>
      <c r="W11" s="52">
        <v>0.09</v>
      </c>
      <c r="X11" s="235">
        <v>0.02</v>
      </c>
      <c r="Y11" s="235">
        <v>3.3500000000000002E-2</v>
      </c>
      <c r="Z11" s="235">
        <v>0.1</v>
      </c>
      <c r="AA11" s="235">
        <v>0.02</v>
      </c>
      <c r="AB11" s="235">
        <v>4.2999999999999997E-2</v>
      </c>
      <c r="AC11" s="235">
        <v>0.11</v>
      </c>
      <c r="AD11" s="235">
        <v>0.02</v>
      </c>
      <c r="AE11" s="235">
        <v>4.8000000000000001E-2</v>
      </c>
      <c r="AF11" s="235">
        <v>0.1162</v>
      </c>
      <c r="AG11" s="47">
        <v>7.0000000000000001E-3</v>
      </c>
      <c r="AH11" s="244">
        <v>0.05</v>
      </c>
      <c r="AI11" s="84" t="s">
        <v>4</v>
      </c>
      <c r="AJ11" s="18" t="str">
        <f>IF(AE11&lt;=0.15,"compliant","non-compliant")</f>
        <v>compliant</v>
      </c>
      <c r="AK11" s="14"/>
    </row>
    <row r="12" spans="1:37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52">
        <v>1.1659999999999999</v>
      </c>
      <c r="S12" s="52">
        <v>1.6579999999999999</v>
      </c>
      <c r="T12" s="52">
        <v>4.4800000000000004</v>
      </c>
      <c r="U12" s="52">
        <v>0.02</v>
      </c>
      <c r="V12" s="52">
        <v>7.1999999999999995E-2</v>
      </c>
      <c r="W12" s="52">
        <v>0.41039999999999999</v>
      </c>
      <c r="X12" s="235">
        <v>0.12425</v>
      </c>
      <c r="Y12" s="235">
        <v>0.58599999999999997</v>
      </c>
      <c r="Z12" s="235">
        <v>1.6607499999999999</v>
      </c>
      <c r="AA12" s="235">
        <v>2.5000000000000001E-2</v>
      </c>
      <c r="AB12" s="235">
        <v>0.20399999999999999</v>
      </c>
      <c r="AC12" s="235">
        <v>0.61</v>
      </c>
      <c r="AD12" s="235">
        <v>0.02</v>
      </c>
      <c r="AE12" s="235">
        <v>0.14050000000000001</v>
      </c>
      <c r="AF12" s="235">
        <v>0.53869999999999996</v>
      </c>
      <c r="AG12" s="47">
        <v>0.05</v>
      </c>
      <c r="AH12" s="244">
        <v>0.2</v>
      </c>
      <c r="AI12" s="14" t="s">
        <v>5</v>
      </c>
      <c r="AJ12" s="18" t="str">
        <f>IF(AE12&lt;=10,"compliant","non-compliant")</f>
        <v>compliant</v>
      </c>
      <c r="AK12" s="14"/>
    </row>
    <row r="13" spans="1:37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52"/>
      <c r="S13" s="52"/>
      <c r="T13" s="52"/>
      <c r="U13" s="52">
        <v>2.1000000000000001E-2</v>
      </c>
      <c r="V13" s="52">
        <v>2.1000000000000001E-2</v>
      </c>
      <c r="W13" s="52">
        <v>2.1000000000000001E-2</v>
      </c>
      <c r="X13" s="235">
        <v>1.4999999999999999E-2</v>
      </c>
      <c r="Y13" s="235">
        <v>0.03</v>
      </c>
      <c r="Z13" s="235">
        <v>0.1045</v>
      </c>
      <c r="AA13" s="235">
        <v>1.4999999999999999E-2</v>
      </c>
      <c r="AB13" s="235">
        <v>2.1999999999999999E-2</v>
      </c>
      <c r="AC13" s="235">
        <v>0.11365</v>
      </c>
      <c r="AD13" s="235">
        <v>1.495E-2</v>
      </c>
      <c r="AE13" s="235">
        <v>3.2000000000000001E-2</v>
      </c>
      <c r="AF13" s="235">
        <v>0.12504999999999999</v>
      </c>
      <c r="AG13" s="47">
        <v>0.25</v>
      </c>
      <c r="AH13" s="244">
        <v>0.25</v>
      </c>
      <c r="AI13" s="14"/>
      <c r="AJ13" s="18"/>
      <c r="AK13" s="14"/>
    </row>
    <row r="14" spans="1:37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52">
        <v>6.6550000000000002</v>
      </c>
      <c r="S14" s="52">
        <v>7.53</v>
      </c>
      <c r="T14" s="52">
        <v>8.2635000000000005</v>
      </c>
      <c r="U14" s="52">
        <v>7.1120000000000001</v>
      </c>
      <c r="V14" s="52">
        <v>7.95</v>
      </c>
      <c r="W14" s="52">
        <v>8.4990000000000006</v>
      </c>
      <c r="X14" s="235">
        <v>7.226</v>
      </c>
      <c r="Y14" s="235">
        <v>8.1300000000000008</v>
      </c>
      <c r="Z14" s="235">
        <v>8.48</v>
      </c>
      <c r="AA14" s="235">
        <v>6.8</v>
      </c>
      <c r="AB14" s="235">
        <v>7.84</v>
      </c>
      <c r="AC14" s="235">
        <v>8.3994999999999997</v>
      </c>
      <c r="AD14" s="235">
        <v>7.42</v>
      </c>
      <c r="AE14" s="235">
        <v>8.17</v>
      </c>
      <c r="AF14" s="235">
        <v>8.5</v>
      </c>
      <c r="AG14" s="47" t="s">
        <v>59</v>
      </c>
      <c r="AH14" s="244" t="s">
        <v>59</v>
      </c>
      <c r="AI14" s="15" t="s">
        <v>6</v>
      </c>
      <c r="AJ14" s="18" t="str">
        <f>IF(AD14&gt;=6.5,"compliant","non-compliant")</f>
        <v>compliant</v>
      </c>
      <c r="AK14" s="18" t="str">
        <f>IF(AF14&lt;=8.4,"compliant","non-compliant")</f>
        <v>non-compliant</v>
      </c>
    </row>
    <row r="15" spans="1:37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52">
        <v>0.2</v>
      </c>
      <c r="S15" s="52">
        <v>0.7</v>
      </c>
      <c r="T15" s="52">
        <v>1.99</v>
      </c>
      <c r="U15" s="52">
        <v>3.0000000000000001E-3</v>
      </c>
      <c r="V15" s="52">
        <v>1.0999999999999999E-2</v>
      </c>
      <c r="W15" s="52">
        <v>3.415E-2</v>
      </c>
      <c r="X15" s="235">
        <v>5.0000000000000001E-3</v>
      </c>
      <c r="Y15" s="235">
        <v>1.2999999999999999E-2</v>
      </c>
      <c r="Z15" s="235">
        <v>3.3000000000000002E-2</v>
      </c>
      <c r="AA15" s="235">
        <v>3.0000000000000001E-3</v>
      </c>
      <c r="AB15" s="235">
        <v>1.2999999999999999E-2</v>
      </c>
      <c r="AC15" s="235">
        <v>0.04</v>
      </c>
      <c r="AD15" s="235">
        <v>3.0000000000000001E-3</v>
      </c>
      <c r="AE15" s="235">
        <v>1.2999999999999999E-2</v>
      </c>
      <c r="AF15" s="235">
        <v>3.7100000000000001E-2</v>
      </c>
      <c r="AG15" s="47">
        <v>1.25</v>
      </c>
      <c r="AH15" s="244">
        <v>2.5000000000000001E-2</v>
      </c>
      <c r="AI15" s="14" t="s">
        <v>4</v>
      </c>
      <c r="AJ15" s="18" t="str">
        <f>IF(AE15&lt;=0.025,"compliant","non-compliant")</f>
        <v>compliant</v>
      </c>
      <c r="AK15" s="14"/>
    </row>
    <row r="16" spans="1:37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52">
        <v>23</v>
      </c>
      <c r="S16" s="52">
        <v>23</v>
      </c>
      <c r="T16" s="52">
        <v>23</v>
      </c>
      <c r="U16" s="52">
        <v>2</v>
      </c>
      <c r="V16" s="52">
        <v>4.8</v>
      </c>
      <c r="W16" s="52">
        <v>18.328399999999998</v>
      </c>
      <c r="X16" s="235">
        <v>2</v>
      </c>
      <c r="Y16" s="235">
        <v>9</v>
      </c>
      <c r="Z16" s="235">
        <v>22.59975</v>
      </c>
      <c r="AA16" s="235">
        <v>2</v>
      </c>
      <c r="AB16" s="235">
        <v>7.1980000000000004</v>
      </c>
      <c r="AC16" s="235">
        <v>16.212599999999998</v>
      </c>
      <c r="AD16" s="235">
        <v>4.3</v>
      </c>
      <c r="AE16" s="235">
        <v>9.2840000000000007</v>
      </c>
      <c r="AF16" s="235">
        <v>19.097999999999999</v>
      </c>
      <c r="AG16" s="47">
        <v>30</v>
      </c>
      <c r="AH16" s="244">
        <v>30</v>
      </c>
      <c r="AI16" s="74" t="s">
        <v>122</v>
      </c>
      <c r="AJ16" s="18" t="str">
        <f>IF(AF16&lt;=400,"compliant","non-complaint")</f>
        <v>compliant</v>
      </c>
      <c r="AK16" s="14"/>
    </row>
    <row r="17" spans="1:37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52"/>
      <c r="S17" s="52"/>
      <c r="T17" s="52"/>
      <c r="U17" s="52">
        <v>66.468900000000005</v>
      </c>
      <c r="V17" s="52">
        <v>88.6</v>
      </c>
      <c r="W17" s="52">
        <v>114.3858</v>
      </c>
      <c r="X17" s="235">
        <v>65.084999999999994</v>
      </c>
      <c r="Y17" s="235">
        <v>92.4</v>
      </c>
      <c r="Z17" s="235">
        <v>127.30500000000001</v>
      </c>
      <c r="AA17" s="235">
        <v>31.1</v>
      </c>
      <c r="AB17" s="235">
        <v>53.701000000000001</v>
      </c>
      <c r="AC17" s="235">
        <v>111.88800000000001</v>
      </c>
      <c r="AD17" s="235">
        <v>70.799199999999999</v>
      </c>
      <c r="AE17" s="235">
        <v>100.4</v>
      </c>
      <c r="AF17" s="235">
        <v>140.3956</v>
      </c>
      <c r="AG17" s="47">
        <v>120</v>
      </c>
      <c r="AH17" s="244">
        <v>140</v>
      </c>
      <c r="AI17" s="14" t="s">
        <v>72</v>
      </c>
      <c r="AJ17" s="18" t="str">
        <f>IF(AF17&lt;=300,"compliant","non-compliant")</f>
        <v>compliant</v>
      </c>
      <c r="AK17" s="14"/>
    </row>
    <row r="18" spans="1:37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18">
        <v>10</v>
      </c>
      <c r="AH18" s="244">
        <v>10</v>
      </c>
      <c r="AI18" s="75" t="s">
        <v>5</v>
      </c>
      <c r="AJ18" s="14"/>
      <c r="AK18" s="14"/>
    </row>
    <row r="19" spans="1:37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 t="s">
        <v>93</v>
      </c>
      <c r="AH19" s="244">
        <v>9</v>
      </c>
      <c r="AI19" s="65"/>
      <c r="AJ19" s="14"/>
      <c r="AK19" s="14"/>
    </row>
    <row r="20" spans="1:37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8">
        <v>1.5</v>
      </c>
      <c r="AH20" s="244">
        <v>2</v>
      </c>
      <c r="AI20" s="75" t="s">
        <v>6</v>
      </c>
      <c r="AJ20" s="18"/>
      <c r="AK20" s="14"/>
    </row>
    <row r="21" spans="1:37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8"/>
      <c r="AH21" s="244">
        <v>5</v>
      </c>
      <c r="AI21" s="75" t="s">
        <v>6</v>
      </c>
      <c r="AJ21" s="18"/>
      <c r="AK21" s="14"/>
    </row>
    <row r="22" spans="1:37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244">
        <v>1.5</v>
      </c>
      <c r="AI22" s="75"/>
      <c r="AJ22" s="14"/>
      <c r="AK22" s="14"/>
    </row>
    <row r="23" spans="1:37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244">
        <v>130</v>
      </c>
      <c r="AI23" s="75" t="s">
        <v>123</v>
      </c>
      <c r="AJ23" s="14"/>
      <c r="AK23" s="14"/>
    </row>
    <row r="24" spans="1:37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244">
        <v>130</v>
      </c>
      <c r="AI24" s="75" t="s">
        <v>123</v>
      </c>
      <c r="AJ24" s="14"/>
      <c r="AK24" s="14"/>
    </row>
    <row r="25" spans="1:37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>
        <v>0.02</v>
      </c>
      <c r="AH25" s="244">
        <v>0.02</v>
      </c>
      <c r="AI25" s="75" t="s">
        <v>4</v>
      </c>
      <c r="AJ25" s="14"/>
      <c r="AK25" s="14"/>
    </row>
    <row r="26" spans="1:37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>
        <v>0.5</v>
      </c>
      <c r="AH26" s="244">
        <v>0.5</v>
      </c>
      <c r="AI26" s="75" t="s">
        <v>6</v>
      </c>
      <c r="AJ26" s="14"/>
      <c r="AK26" s="14"/>
    </row>
    <row r="27" spans="1:37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>
        <v>0.05</v>
      </c>
      <c r="AH27" s="244">
        <v>7</v>
      </c>
      <c r="AI27" s="75" t="s">
        <v>4</v>
      </c>
      <c r="AJ27" s="14"/>
      <c r="AK27" s="14"/>
    </row>
    <row r="28" spans="1:37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>
        <v>1</v>
      </c>
      <c r="AH28" s="244">
        <v>0.1</v>
      </c>
      <c r="AI28" s="75" t="s">
        <v>5</v>
      </c>
      <c r="AJ28" s="18"/>
      <c r="AK28" s="14"/>
    </row>
    <row r="29" spans="1:37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>
        <v>0.18</v>
      </c>
      <c r="AH29" s="244">
        <v>0.02</v>
      </c>
      <c r="AI29" s="75" t="s">
        <v>6</v>
      </c>
      <c r="AJ29" s="18"/>
      <c r="AK29" s="14"/>
    </row>
    <row r="30" spans="1:37" s="1" customFormat="1" x14ac:dyDescent="0.25">
      <c r="A30" s="27"/>
      <c r="B30" s="27"/>
      <c r="C30" s="117"/>
      <c r="D30" s="117"/>
      <c r="E30" s="117"/>
      <c r="F30" s="124"/>
      <c r="G30" s="124"/>
      <c r="H30" s="124"/>
      <c r="I30" s="123"/>
      <c r="J30" s="124"/>
      <c r="K30" s="124"/>
      <c r="L30" s="124"/>
      <c r="M30" s="123"/>
      <c r="N30" s="115"/>
      <c r="O30" s="204"/>
      <c r="P30" s="115"/>
      <c r="Q30" s="124"/>
      <c r="R30" s="53"/>
      <c r="S30" s="53"/>
      <c r="T30" s="54"/>
      <c r="U30" s="53"/>
      <c r="V30" s="54"/>
      <c r="W30" s="50"/>
      <c r="X30" s="50"/>
      <c r="Y30" s="50"/>
      <c r="Z30" s="50"/>
      <c r="AA30" s="50"/>
      <c r="AB30" s="50"/>
      <c r="AC30" s="50"/>
      <c r="AD30" s="50"/>
      <c r="AE30" s="50"/>
      <c r="AF30" s="50"/>
    </row>
    <row r="31" spans="1:37" s="1" customFormat="1" x14ac:dyDescent="0.25">
      <c r="A31" s="27"/>
      <c r="B31" s="27"/>
      <c r="C31" s="117"/>
      <c r="D31" s="117"/>
      <c r="E31" s="117"/>
      <c r="F31" s="124"/>
      <c r="G31" s="124"/>
      <c r="H31" s="124"/>
      <c r="I31" s="123"/>
      <c r="J31" s="124"/>
      <c r="K31" s="124"/>
      <c r="L31" s="124"/>
      <c r="M31" s="123"/>
      <c r="N31" s="116"/>
      <c r="O31" s="205"/>
      <c r="P31" s="116"/>
      <c r="Q31" s="124"/>
      <c r="R31" s="53"/>
      <c r="S31" s="53"/>
      <c r="T31" s="54"/>
      <c r="U31" s="53"/>
      <c r="V31" s="54"/>
      <c r="W31" s="50"/>
      <c r="X31" s="50"/>
      <c r="Y31" s="50"/>
      <c r="Z31" s="50"/>
      <c r="AA31" s="50"/>
      <c r="AB31" s="50"/>
      <c r="AC31" s="50"/>
      <c r="AD31" s="50"/>
      <c r="AE31" s="50"/>
      <c r="AF31" s="50"/>
    </row>
    <row r="32" spans="1:37" s="1" customFormat="1" x14ac:dyDescent="0.25">
      <c r="A32" s="27"/>
      <c r="B32" s="27"/>
      <c r="C32" s="117"/>
      <c r="D32" s="117"/>
      <c r="E32" s="117"/>
      <c r="F32" s="124"/>
      <c r="G32" s="124"/>
      <c r="H32" s="124"/>
      <c r="I32" s="123"/>
      <c r="J32" s="124"/>
      <c r="K32" s="124"/>
      <c r="L32" s="124"/>
      <c r="M32" s="123"/>
      <c r="N32" s="116"/>
      <c r="O32" s="205"/>
      <c r="P32" s="116"/>
      <c r="Q32" s="124"/>
      <c r="R32" s="53"/>
      <c r="S32" s="53"/>
      <c r="T32" s="54"/>
      <c r="U32" s="53"/>
      <c r="V32" s="54"/>
      <c r="W32" s="50"/>
      <c r="X32" s="50"/>
      <c r="Y32" s="50"/>
      <c r="Z32" s="50"/>
      <c r="AA32" s="50"/>
      <c r="AB32" s="50"/>
      <c r="AC32" s="50"/>
      <c r="AD32" s="50"/>
      <c r="AE32" s="50"/>
      <c r="AF32" s="50"/>
    </row>
    <row r="33" spans="1:32" s="1" customFormat="1" x14ac:dyDescent="0.25">
      <c r="A33" s="27"/>
      <c r="B33" s="27"/>
      <c r="C33" s="117"/>
      <c r="D33" s="117"/>
      <c r="E33" s="117"/>
      <c r="F33" s="124"/>
      <c r="G33" s="124"/>
      <c r="H33" s="124"/>
      <c r="I33" s="123"/>
      <c r="J33" s="124"/>
      <c r="K33" s="124"/>
      <c r="L33" s="124"/>
      <c r="M33" s="123"/>
      <c r="N33" s="116"/>
      <c r="O33" s="205"/>
      <c r="P33" s="116"/>
      <c r="Q33" s="124"/>
      <c r="R33" s="53"/>
      <c r="S33" s="53"/>
      <c r="T33" s="54"/>
      <c r="U33" s="53"/>
      <c r="V33" s="54"/>
      <c r="W33" s="50"/>
      <c r="X33" s="50"/>
      <c r="Y33" s="50"/>
      <c r="Z33" s="50"/>
      <c r="AA33" s="50"/>
      <c r="AB33" s="50"/>
      <c r="AC33" s="50"/>
      <c r="AD33" s="50"/>
      <c r="AE33" s="50"/>
      <c r="AF33" s="50"/>
    </row>
    <row r="34" spans="1:32" s="1" customFormat="1" x14ac:dyDescent="0.25">
      <c r="A34" s="27"/>
      <c r="B34" s="27"/>
      <c r="C34" s="117"/>
      <c r="D34" s="117"/>
      <c r="E34" s="117"/>
      <c r="F34" s="124"/>
      <c r="G34" s="124"/>
      <c r="H34" s="124"/>
      <c r="I34" s="123"/>
      <c r="J34" s="124"/>
      <c r="K34" s="124"/>
      <c r="L34" s="124"/>
      <c r="M34" s="123"/>
      <c r="N34" s="116"/>
      <c r="O34" s="205"/>
      <c r="P34" s="116"/>
      <c r="Q34" s="124"/>
      <c r="R34" s="53"/>
      <c r="S34" s="53"/>
      <c r="T34" s="54"/>
      <c r="U34" s="53"/>
      <c r="V34" s="54"/>
      <c r="W34" s="50"/>
      <c r="X34" s="50"/>
      <c r="Y34" s="50"/>
      <c r="Z34" s="50"/>
      <c r="AA34" s="50"/>
      <c r="AB34" s="50"/>
      <c r="AC34" s="50"/>
      <c r="AD34" s="50"/>
      <c r="AE34" s="50"/>
      <c r="AF34" s="50"/>
    </row>
    <row r="35" spans="1:32" s="1" customFormat="1" x14ac:dyDescent="0.25">
      <c r="A35" s="27"/>
      <c r="B35" s="27"/>
      <c r="C35" s="117"/>
      <c r="D35" s="117"/>
      <c r="E35" s="117"/>
      <c r="F35" s="124"/>
      <c r="G35" s="124"/>
      <c r="H35" s="124"/>
      <c r="I35" s="123"/>
      <c r="J35" s="124"/>
      <c r="K35" s="124"/>
      <c r="L35" s="124"/>
      <c r="M35" s="123"/>
      <c r="N35" s="116"/>
      <c r="O35" s="205"/>
      <c r="P35" s="116"/>
      <c r="Q35" s="124"/>
      <c r="R35" s="53"/>
      <c r="S35" s="53"/>
      <c r="T35" s="54"/>
      <c r="U35" s="53"/>
      <c r="V35" s="54"/>
      <c r="W35" s="50"/>
      <c r="X35" s="50"/>
      <c r="Y35" s="50"/>
      <c r="Z35" s="50"/>
      <c r="AA35" s="50"/>
      <c r="AB35" s="50"/>
      <c r="AC35" s="50"/>
      <c r="AD35" s="50"/>
      <c r="AE35" s="50"/>
      <c r="AF35" s="50"/>
    </row>
    <row r="36" spans="1:32" s="1" customFormat="1" x14ac:dyDescent="0.25">
      <c r="A36" s="27"/>
      <c r="B36" s="27"/>
      <c r="C36" s="117"/>
      <c r="D36" s="117"/>
      <c r="E36" s="117"/>
      <c r="F36" s="124"/>
      <c r="G36" s="124"/>
      <c r="H36" s="124"/>
      <c r="I36" s="123"/>
      <c r="J36" s="124"/>
      <c r="K36" s="124"/>
      <c r="L36" s="124"/>
      <c r="M36" s="123"/>
      <c r="N36" s="116"/>
      <c r="O36" s="205"/>
      <c r="P36" s="116"/>
      <c r="Q36" s="124"/>
      <c r="R36" s="53"/>
      <c r="S36" s="53"/>
      <c r="T36" s="54"/>
      <c r="U36" s="53"/>
      <c r="V36" s="54"/>
      <c r="W36" s="50"/>
      <c r="X36" s="50"/>
      <c r="Y36" s="50"/>
      <c r="Z36" s="50"/>
      <c r="AA36" s="50"/>
      <c r="AB36" s="50"/>
      <c r="AC36" s="50"/>
      <c r="AD36" s="50"/>
      <c r="AE36" s="50"/>
      <c r="AF36" s="50"/>
    </row>
    <row r="37" spans="1:32" s="1" customFormat="1" x14ac:dyDescent="0.25">
      <c r="A37" s="27"/>
      <c r="B37" s="27"/>
      <c r="C37" s="117"/>
      <c r="D37" s="117"/>
      <c r="E37" s="117"/>
      <c r="F37" s="124"/>
      <c r="G37" s="124"/>
      <c r="H37" s="124"/>
      <c r="I37" s="123"/>
      <c r="J37" s="124"/>
      <c r="K37" s="124"/>
      <c r="L37" s="124"/>
      <c r="M37" s="123"/>
      <c r="N37" s="116"/>
      <c r="O37" s="205"/>
      <c r="P37" s="116"/>
      <c r="Q37" s="124"/>
      <c r="R37" s="53"/>
      <c r="S37" s="53"/>
      <c r="T37" s="54"/>
      <c r="U37" s="53"/>
      <c r="V37" s="54"/>
      <c r="W37" s="50"/>
      <c r="X37" s="50"/>
      <c r="Y37" s="50"/>
      <c r="Z37" s="50"/>
      <c r="AA37" s="50"/>
      <c r="AB37" s="50"/>
      <c r="AC37" s="50"/>
      <c r="AD37" s="50"/>
      <c r="AE37" s="50"/>
      <c r="AF37" s="50"/>
    </row>
    <row r="38" spans="1:32" s="1" customFormat="1" x14ac:dyDescent="0.25">
      <c r="A38" s="27"/>
      <c r="B38" s="27"/>
      <c r="C38" s="117"/>
      <c r="D38" s="117"/>
      <c r="E38" s="117"/>
      <c r="F38" s="124"/>
      <c r="G38" s="124"/>
      <c r="H38" s="124"/>
      <c r="I38" s="123"/>
      <c r="J38" s="124"/>
      <c r="K38" s="124"/>
      <c r="L38" s="124"/>
      <c r="M38" s="123"/>
      <c r="N38" s="116"/>
      <c r="O38" s="205"/>
      <c r="P38" s="116"/>
      <c r="Q38" s="124"/>
      <c r="R38" s="53"/>
      <c r="S38" s="53"/>
      <c r="T38" s="54"/>
      <c r="U38" s="53"/>
      <c r="V38" s="54"/>
      <c r="W38" s="50"/>
      <c r="X38" s="50"/>
      <c r="Y38" s="50"/>
      <c r="Z38" s="50"/>
      <c r="AA38" s="50"/>
      <c r="AB38" s="50"/>
      <c r="AC38" s="50"/>
      <c r="AD38" s="50"/>
      <c r="AE38" s="50"/>
      <c r="AF38" s="50"/>
    </row>
    <row r="39" spans="1:32" s="1" customFormat="1" x14ac:dyDescent="0.25">
      <c r="A39" s="27"/>
      <c r="B39" s="27"/>
      <c r="C39" s="117"/>
      <c r="D39" s="117"/>
      <c r="E39" s="117"/>
      <c r="F39" s="124"/>
      <c r="G39" s="124"/>
      <c r="H39" s="124"/>
      <c r="I39" s="123"/>
      <c r="J39" s="124"/>
      <c r="K39" s="124"/>
      <c r="L39" s="124"/>
      <c r="M39" s="123"/>
      <c r="N39" s="116"/>
      <c r="O39" s="205"/>
      <c r="P39" s="116"/>
      <c r="Q39" s="124"/>
      <c r="R39" s="53"/>
      <c r="S39" s="53"/>
      <c r="T39" s="54"/>
      <c r="U39" s="53"/>
      <c r="V39" s="54"/>
      <c r="W39" s="50"/>
      <c r="X39" s="50"/>
      <c r="Y39" s="50"/>
      <c r="Z39" s="50"/>
      <c r="AA39" s="50"/>
      <c r="AB39" s="50"/>
      <c r="AC39" s="50"/>
      <c r="AD39" s="50"/>
      <c r="AE39" s="50"/>
      <c r="AF39" s="50"/>
    </row>
    <row r="40" spans="1:32" s="1" customFormat="1" x14ac:dyDescent="0.25">
      <c r="A40" s="27"/>
      <c r="B40" s="27"/>
      <c r="C40" s="117"/>
      <c r="D40" s="117"/>
      <c r="E40" s="117"/>
      <c r="F40" s="124"/>
      <c r="G40" s="124"/>
      <c r="H40" s="124"/>
      <c r="I40" s="123"/>
      <c r="J40" s="124"/>
      <c r="K40" s="124"/>
      <c r="L40" s="124"/>
      <c r="M40" s="123"/>
      <c r="N40" s="116"/>
      <c r="O40" s="205"/>
      <c r="P40" s="116"/>
      <c r="Q40" s="124"/>
      <c r="R40" s="53"/>
      <c r="S40" s="53"/>
      <c r="T40" s="54"/>
      <c r="U40" s="53"/>
      <c r="V40" s="54"/>
      <c r="W40" s="50"/>
      <c r="X40" s="50"/>
      <c r="Y40" s="50"/>
      <c r="Z40" s="50"/>
      <c r="AA40" s="50"/>
      <c r="AB40" s="50"/>
      <c r="AC40" s="50"/>
      <c r="AD40" s="50"/>
      <c r="AE40" s="50"/>
      <c r="AF40" s="50"/>
    </row>
    <row r="41" spans="1:32" s="1" customFormat="1" x14ac:dyDescent="0.25">
      <c r="A41" s="27"/>
      <c r="B41" s="2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6"/>
      <c r="O41" s="205"/>
      <c r="P41" s="116"/>
      <c r="Q41" s="117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</row>
    <row r="42" spans="1:32" s="1" customFormat="1" x14ac:dyDescent="0.25">
      <c r="A42" s="27"/>
      <c r="B42" s="2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6"/>
      <c r="O42" s="205"/>
      <c r="P42" s="116"/>
      <c r="Q42" s="117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</row>
    <row r="43" spans="1:32" x14ac:dyDescent="0.25">
      <c r="N43" s="116"/>
      <c r="O43" s="205"/>
      <c r="P43" s="116"/>
    </row>
    <row r="44" spans="1:32" x14ac:dyDescent="0.25">
      <c r="N44" s="116"/>
      <c r="O44" s="205"/>
      <c r="P44" s="116"/>
    </row>
    <row r="45" spans="1:32" x14ac:dyDescent="0.25">
      <c r="N45" s="116"/>
      <c r="O45" s="205"/>
      <c r="P45" s="116"/>
    </row>
    <row r="46" spans="1:32" x14ac:dyDescent="0.25">
      <c r="N46" s="116"/>
      <c r="O46" s="205"/>
      <c r="P46" s="116"/>
    </row>
    <row r="47" spans="1:32" x14ac:dyDescent="0.25">
      <c r="N47" s="116"/>
      <c r="O47" s="205"/>
      <c r="P47" s="116"/>
    </row>
    <row r="48" spans="1:32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12">
    <mergeCell ref="C14:E14"/>
    <mergeCell ref="C28:E28"/>
    <mergeCell ref="R1:T1"/>
    <mergeCell ref="U1:W1"/>
    <mergeCell ref="X1:Z1"/>
    <mergeCell ref="AI1:AJ2"/>
    <mergeCell ref="AD1:AF1"/>
    <mergeCell ref="AA1:AC1"/>
    <mergeCell ref="C1:E1"/>
    <mergeCell ref="F1:I1"/>
    <mergeCell ref="J1:M1"/>
    <mergeCell ref="N1:O1"/>
  </mergeCells>
  <conditionalFormatting sqref="AJ3:AJ10 AJ15:AJ29 AJ12:AJ13">
    <cfRule type="containsText" dxfId="32" priority="4" operator="containsText" text="non-compliant">
      <formula>NOT(ISERROR(SEARCH("non-compliant",AJ3)))</formula>
    </cfRule>
  </conditionalFormatting>
  <conditionalFormatting sqref="AJ14">
    <cfRule type="containsText" dxfId="31" priority="3" operator="containsText" text="non-compliant">
      <formula>NOT(ISERROR(SEARCH("non-compliant",AJ14)))</formula>
    </cfRule>
  </conditionalFormatting>
  <conditionalFormatting sqref="AK14">
    <cfRule type="cellIs" dxfId="30" priority="2" operator="equal">
      <formula>"non-compliant"</formula>
    </cfRule>
  </conditionalFormatting>
  <conditionalFormatting sqref="AJ11">
    <cfRule type="containsText" dxfId="29" priority="1" operator="containsText" text="non-compliant">
      <formula>NOT(ISERROR(SEARCH("non-compliant",AJ11)))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workbookViewId="0">
      <pane xSplit="1" topLeftCell="P1" activePane="topRight" state="frozen"/>
      <selection activeCell="V36" sqref="V36"/>
      <selection pane="topRight" activeCell="V3" sqref="V3:V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12.140625" customWidth="1"/>
    <col min="23" max="23" width="23.42578125" customWidth="1"/>
    <col min="24" max="24" width="13.42578125" customWidth="1"/>
    <col min="25" max="25" width="12" customWidth="1"/>
  </cols>
  <sheetData>
    <row r="1" spans="1:29" ht="22.5" customHeight="1" x14ac:dyDescent="0.25">
      <c r="A1" s="83" t="s">
        <v>148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101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8">
        <v>0.05</v>
      </c>
      <c r="S2" s="48">
        <v>0.5</v>
      </c>
      <c r="T2" s="48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10.7</v>
      </c>
      <c r="S3" s="36">
        <v>17.5</v>
      </c>
      <c r="T3" s="36">
        <v>23.228100000000001</v>
      </c>
      <c r="U3" s="14">
        <v>24</v>
      </c>
      <c r="V3" s="244">
        <v>24</v>
      </c>
      <c r="W3" s="14" t="s">
        <v>5</v>
      </c>
      <c r="X3" s="230" t="str">
        <f>IF(T3&lt;=80,"compliant","noncompliance")</f>
        <v>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5.7</v>
      </c>
      <c r="S4" s="36">
        <v>11.172000000000001</v>
      </c>
      <c r="T4" s="36">
        <v>17.988700000000001</v>
      </c>
      <c r="U4" s="14">
        <v>20</v>
      </c>
      <c r="V4" s="244">
        <v>20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130.1</v>
      </c>
      <c r="S5" s="36">
        <v>197</v>
      </c>
      <c r="T5" s="140">
        <v>261.08999999999997</v>
      </c>
      <c r="U5" s="14">
        <v>240</v>
      </c>
      <c r="V5" s="244">
        <v>260</v>
      </c>
      <c r="W5" s="1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17.5</v>
      </c>
      <c r="S6" s="36">
        <v>26.6</v>
      </c>
      <c r="T6" s="140">
        <v>35.299999999999997</v>
      </c>
      <c r="U6" s="14">
        <v>35</v>
      </c>
      <c r="V6" s="244">
        <v>40</v>
      </c>
      <c r="W6" s="14" t="s">
        <v>121</v>
      </c>
      <c r="X6" s="230" t="str">
        <f>IF(T6&lt;=40,"compliant","non-compliant")</f>
        <v>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0.14849999999999999</v>
      </c>
      <c r="S7" s="36">
        <v>0.24</v>
      </c>
      <c r="T7" s="140">
        <v>0.42</v>
      </c>
      <c r="U7" s="14">
        <v>0.75</v>
      </c>
      <c r="V7" s="244">
        <v>0.75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1.8720000000000001</v>
      </c>
      <c r="S8" s="36">
        <v>4.1100000000000003</v>
      </c>
      <c r="T8" s="140">
        <v>7.2775999999999996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9.5449999999999999</v>
      </c>
      <c r="S9" s="36">
        <v>14.086</v>
      </c>
      <c r="T9" s="140">
        <v>18.363399999999999</v>
      </c>
      <c r="U9" s="14">
        <v>15</v>
      </c>
      <c r="V9" s="244">
        <v>25</v>
      </c>
      <c r="W9" s="14" t="s">
        <v>5</v>
      </c>
      <c r="X9" s="230" t="str">
        <f>IF(T9&lt;=50,"compliant","non-compliant")</f>
        <v>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5.5255000000000001</v>
      </c>
      <c r="S10" s="36">
        <v>10.6</v>
      </c>
      <c r="T10" s="140">
        <v>15.6119</v>
      </c>
      <c r="U10" s="14">
        <v>30</v>
      </c>
      <c r="V10" s="244">
        <v>30</v>
      </c>
      <c r="W10" s="14" t="s">
        <v>6</v>
      </c>
      <c r="X10" s="230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2.5000000000000001E-2</v>
      </c>
      <c r="T11" s="140">
        <v>0.12095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0.02</v>
      </c>
      <c r="S12" s="36">
        <v>0.10100000000000001</v>
      </c>
      <c r="T12" s="36">
        <v>0.42659999999999998</v>
      </c>
      <c r="U12" s="14">
        <v>0.05</v>
      </c>
      <c r="V12" s="244">
        <v>0.1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36">
        <v>2.1999999999999999E-2</v>
      </c>
      <c r="S13" s="36">
        <v>4.8000000000000001E-2</v>
      </c>
      <c r="T13" s="36">
        <v>0.13775000000000001</v>
      </c>
      <c r="U13" s="14">
        <v>0.25</v>
      </c>
      <c r="V13" s="244">
        <v>0.25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7.4</v>
      </c>
      <c r="S14" s="36">
        <v>8.14</v>
      </c>
      <c r="T14" s="36">
        <v>8.4486500000000007</v>
      </c>
      <c r="U14" s="14" t="s">
        <v>59</v>
      </c>
      <c r="V14" s="244" t="s">
        <v>59</v>
      </c>
      <c r="W14" s="15" t="s">
        <v>6</v>
      </c>
      <c r="X14" s="230" t="str">
        <f>IF(R14&gt;=6.5,"compliant","non-compliant")</f>
        <v>compliant</v>
      </c>
      <c r="Y14" s="18" t="str">
        <f>IF(T14&lt;=8.4,"compliant","non-compliant")</f>
        <v>non-compliant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5.0000000000000001E-3</v>
      </c>
      <c r="S15" s="36">
        <v>1.7000000000000001E-2</v>
      </c>
      <c r="T15" s="36">
        <v>5.4949999999999999E-2</v>
      </c>
      <c r="U15" s="14">
        <v>1.25</v>
      </c>
      <c r="V15" s="244">
        <v>2.5000000000000001E-2</v>
      </c>
      <c r="W15" s="14" t="s">
        <v>4</v>
      </c>
      <c r="X15" s="230" t="str">
        <f>IF(S15&lt;=0.025,"compliant","non-compliant")</f>
        <v>compliant</v>
      </c>
      <c r="Y15" s="14"/>
      <c r="AC15" s="157"/>
    </row>
    <row r="16" spans="1:29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6.6</v>
      </c>
      <c r="S16" s="36">
        <v>13.9</v>
      </c>
      <c r="T16" s="36">
        <v>21.440999999999999</v>
      </c>
      <c r="U16" s="14">
        <v>30</v>
      </c>
      <c r="V16" s="244">
        <v>50</v>
      </c>
      <c r="W16" s="74" t="s">
        <v>122</v>
      </c>
      <c r="X16" s="230" t="str">
        <f>IF(T16&lt;=400,"compliant","non-complaint")</f>
        <v>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65.040000000000006</v>
      </c>
      <c r="S17" s="36">
        <v>102.8155</v>
      </c>
      <c r="T17" s="36">
        <v>134.92855</v>
      </c>
      <c r="U17" s="14">
        <v>120</v>
      </c>
      <c r="V17" s="244">
        <v>140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9 X12:X13">
    <cfRule type="containsText" dxfId="28" priority="4" operator="containsText" text="non-compliant">
      <formula>NOT(ISERROR(SEARCH("non-compliant",X3)))</formula>
    </cfRule>
  </conditionalFormatting>
  <conditionalFormatting sqref="X14">
    <cfRule type="containsText" dxfId="27" priority="3" operator="containsText" text="non-compliant">
      <formula>NOT(ISERROR(SEARCH("non-compliant",X14)))</formula>
    </cfRule>
  </conditionalFormatting>
  <conditionalFormatting sqref="Y14">
    <cfRule type="cellIs" dxfId="26" priority="2" operator="equal">
      <formula>"non-compliant"</formula>
    </cfRule>
  </conditionalFormatting>
  <conditionalFormatting sqref="X11">
    <cfRule type="containsText" dxfId="25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7" workbookViewId="0">
      <pane xSplit="1" topLeftCell="P1" activePane="topRight" state="frozen"/>
      <selection activeCell="V36" sqref="V36"/>
      <selection pane="topRight" activeCell="Y4" sqref="Y4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1" width="9.140625" style="1"/>
    <col min="24" max="24" width="12.28515625" customWidth="1"/>
    <col min="25" max="25" width="13.42578125" customWidth="1"/>
    <col min="26" max="26" width="17.7109375" customWidth="1"/>
    <col min="27" max="27" width="11.28515625" customWidth="1"/>
  </cols>
  <sheetData>
    <row r="1" spans="1:29" ht="22.5" customHeight="1" x14ac:dyDescent="0.25">
      <c r="A1" s="83" t="s">
        <v>149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102</v>
      </c>
      <c r="S1" s="283"/>
      <c r="T1" s="284"/>
      <c r="U1" s="282" t="s">
        <v>103</v>
      </c>
      <c r="V1" s="283"/>
      <c r="W1" s="284"/>
      <c r="X1" s="34" t="s">
        <v>85</v>
      </c>
      <c r="Y1" s="33" t="s">
        <v>84</v>
      </c>
      <c r="Z1" s="263" t="s">
        <v>120</v>
      </c>
      <c r="AA1" s="264"/>
      <c r="AB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45">
        <v>0.05</v>
      </c>
      <c r="S2" s="45">
        <v>0.5</v>
      </c>
      <c r="T2" s="45">
        <v>0.95</v>
      </c>
      <c r="U2" s="45">
        <v>0.05</v>
      </c>
      <c r="V2" s="46">
        <v>0.5</v>
      </c>
      <c r="W2" s="46">
        <v>0.95</v>
      </c>
      <c r="X2" s="14"/>
      <c r="Y2" s="21"/>
      <c r="Z2" s="265"/>
      <c r="AA2" s="266"/>
      <c r="AB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15.6</v>
      </c>
      <c r="S3" s="36">
        <v>19</v>
      </c>
      <c r="T3" s="36">
        <v>60.256</v>
      </c>
      <c r="U3" s="36">
        <v>14.153549999999999</v>
      </c>
      <c r="V3" s="140">
        <v>25.806999999999999</v>
      </c>
      <c r="W3" s="140">
        <v>68.992500000000007</v>
      </c>
      <c r="X3" s="47">
        <v>24</v>
      </c>
      <c r="Y3" s="244">
        <v>70</v>
      </c>
      <c r="Z3" s="14" t="s">
        <v>5</v>
      </c>
      <c r="AA3" s="142" t="str">
        <f>IF(W3&lt;=80,"compliant","noncompliance")</f>
        <v>compliant</v>
      </c>
      <c r="AB3" s="1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6.6044999999999998</v>
      </c>
      <c r="S4" s="36">
        <v>8.6</v>
      </c>
      <c r="T4" s="36">
        <v>13.656499999999999</v>
      </c>
      <c r="U4" s="36">
        <v>8.4969999999999999</v>
      </c>
      <c r="V4" s="140">
        <v>11.715999999999999</v>
      </c>
      <c r="W4" s="140">
        <v>17.6798</v>
      </c>
      <c r="X4" s="47">
        <v>20</v>
      </c>
      <c r="Y4" s="244">
        <v>20</v>
      </c>
      <c r="Z4" s="14" t="s">
        <v>114</v>
      </c>
      <c r="AA4" s="142" t="str">
        <f>IF(W4&lt;=100,"compliant","non-compliant")</f>
        <v>compliant</v>
      </c>
      <c r="AB4" s="18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136.25</v>
      </c>
      <c r="S5" s="36">
        <v>158</v>
      </c>
      <c r="T5" s="36">
        <v>325.21174999999999</v>
      </c>
      <c r="U5" s="36">
        <v>132.7946</v>
      </c>
      <c r="V5" s="140">
        <v>201.25049999999999</v>
      </c>
      <c r="W5" s="140">
        <v>456.64895000000001</v>
      </c>
      <c r="X5" s="47">
        <v>240</v>
      </c>
      <c r="Y5" s="244">
        <v>350</v>
      </c>
      <c r="Z5" s="14" t="s">
        <v>6</v>
      </c>
      <c r="AA5" s="142" t="str">
        <f>IF(W5&lt;=260,"compliant","non-compliant")</f>
        <v>non-compliant</v>
      </c>
      <c r="AB5" s="18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20.875</v>
      </c>
      <c r="S6" s="36">
        <v>24.3</v>
      </c>
      <c r="T6" s="36">
        <v>55.325000000000003</v>
      </c>
      <c r="U6" s="36">
        <v>20.55</v>
      </c>
      <c r="V6" s="140">
        <v>31.7</v>
      </c>
      <c r="W6" s="140">
        <v>61.95</v>
      </c>
      <c r="X6" s="47">
        <v>35</v>
      </c>
      <c r="Y6" s="244">
        <v>55</v>
      </c>
      <c r="Z6" s="14" t="s">
        <v>121</v>
      </c>
      <c r="AA6" s="142" t="str">
        <f>IF(W6&lt;=40,"compliant","non-compliant")</f>
        <v>non-compliant</v>
      </c>
      <c r="AB6" s="18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0.19700000000000001</v>
      </c>
      <c r="S7" s="36">
        <v>0.23300000000000001</v>
      </c>
      <c r="T7" s="36">
        <v>0.40699999999999997</v>
      </c>
      <c r="U7" s="36">
        <v>0.18740000000000001</v>
      </c>
      <c r="V7" s="140">
        <v>0.314</v>
      </c>
      <c r="W7" s="140">
        <v>0.53129999999999999</v>
      </c>
      <c r="X7" s="47">
        <v>0.75</v>
      </c>
      <c r="Y7" s="244">
        <v>0.75</v>
      </c>
      <c r="Z7" s="14" t="s">
        <v>5</v>
      </c>
      <c r="AA7" s="142" t="str">
        <f>IF(W7&lt;=1,"compliant","non-compliant")</f>
        <v>compliant</v>
      </c>
      <c r="AB7" s="1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2.6147499999999999</v>
      </c>
      <c r="S8" s="36">
        <v>3.16</v>
      </c>
      <c r="T8" s="36">
        <v>4.6604999999999999</v>
      </c>
      <c r="U8" s="36">
        <v>2.3881000000000001</v>
      </c>
      <c r="V8" s="140">
        <v>3.6549999999999998</v>
      </c>
      <c r="W8" s="140">
        <v>4.8445999999999998</v>
      </c>
      <c r="X8" s="47">
        <v>25</v>
      </c>
      <c r="Y8" s="244">
        <v>10</v>
      </c>
      <c r="Z8" s="14" t="s">
        <v>5</v>
      </c>
      <c r="AA8" s="142" t="str">
        <f>IF(W8&lt;=40,"compliant","non-compliant")</f>
        <v>compliant</v>
      </c>
      <c r="AB8" s="1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6.5862499999999997</v>
      </c>
      <c r="S9" s="36">
        <v>7.7774999999999999</v>
      </c>
      <c r="T9" s="36">
        <v>13.0839</v>
      </c>
      <c r="U9" s="36">
        <v>6.2789999999999999</v>
      </c>
      <c r="V9" s="140">
        <v>10.298999999999999</v>
      </c>
      <c r="W9" s="140">
        <v>20.439499999999999</v>
      </c>
      <c r="X9" s="47">
        <v>15</v>
      </c>
      <c r="Y9" s="244">
        <v>25</v>
      </c>
      <c r="Z9" s="14" t="s">
        <v>5</v>
      </c>
      <c r="AA9" s="142" t="str">
        <f>IF(W9&lt;=50,"compliant","non-compliant")</f>
        <v>compliant</v>
      </c>
      <c r="AB9" s="1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8.8000000000000007</v>
      </c>
      <c r="S10" s="36">
        <v>10</v>
      </c>
      <c r="T10" s="36">
        <v>15.4</v>
      </c>
      <c r="U10" s="36">
        <v>8.43825</v>
      </c>
      <c r="V10" s="140">
        <v>13.079499999999999</v>
      </c>
      <c r="W10" s="140">
        <v>24.6065</v>
      </c>
      <c r="X10" s="47">
        <v>30</v>
      </c>
      <c r="Y10" s="244">
        <v>30</v>
      </c>
      <c r="Z10" s="14" t="s">
        <v>6</v>
      </c>
      <c r="AA10" s="18" t="str">
        <f>IF(W10&lt;=70,"compliant","non- compliant")</f>
        <v>compliant</v>
      </c>
      <c r="AB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0.02</v>
      </c>
      <c r="T11" s="36">
        <v>8.9399999999999993E-2</v>
      </c>
      <c r="U11" s="36">
        <v>0.02</v>
      </c>
      <c r="V11" s="140">
        <v>0.05</v>
      </c>
      <c r="W11" s="140">
        <v>0.1174</v>
      </c>
      <c r="X11" s="47">
        <v>7.0000000000000001E-3</v>
      </c>
      <c r="Y11" s="244">
        <v>0.05</v>
      </c>
      <c r="Z11" s="84" t="s">
        <v>4</v>
      </c>
      <c r="AA11" s="18" t="str">
        <f>IF(V11&lt;=0.15,"compliant","non-compliant")</f>
        <v>compliant</v>
      </c>
      <c r="AB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4.2999999999999997E-2</v>
      </c>
      <c r="S12" s="36">
        <v>7.85E-2</v>
      </c>
      <c r="T12" s="36">
        <v>0.30225000000000002</v>
      </c>
      <c r="U12" s="36">
        <v>0.04</v>
      </c>
      <c r="V12" s="140">
        <v>0.36899999999999999</v>
      </c>
      <c r="W12" s="140">
        <v>1.0955999999999999</v>
      </c>
      <c r="X12" s="47">
        <v>0.05</v>
      </c>
      <c r="Y12" s="244">
        <v>0.5</v>
      </c>
      <c r="Z12" s="14" t="s">
        <v>5</v>
      </c>
      <c r="AA12" s="18" t="str">
        <f>IF(V12&lt;=10,"compliant","non-compliant")</f>
        <v>compliant</v>
      </c>
      <c r="AB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36">
        <v>6.5000000000000002E-2</v>
      </c>
      <c r="S13" s="36">
        <v>6.5000000000000002E-2</v>
      </c>
      <c r="T13" s="36">
        <v>6.5000000000000002E-2</v>
      </c>
      <c r="U13" s="36"/>
      <c r="V13" s="36"/>
      <c r="W13" s="36"/>
      <c r="X13" s="47">
        <v>0.25</v>
      </c>
      <c r="Y13" s="244">
        <v>0.25</v>
      </c>
      <c r="Z13" s="14"/>
      <c r="AA13" s="18"/>
      <c r="AB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7.64</v>
      </c>
      <c r="S14" s="36">
        <v>7.8055000000000003</v>
      </c>
      <c r="T14" s="36">
        <v>8.1705000000000005</v>
      </c>
      <c r="U14" s="36">
        <v>7.2023999999999999</v>
      </c>
      <c r="V14" s="36">
        <v>7.7190000000000003</v>
      </c>
      <c r="W14" s="36">
        <v>7.9867999999999997</v>
      </c>
      <c r="X14" s="47" t="s">
        <v>59</v>
      </c>
      <c r="Y14" s="244" t="s">
        <v>59</v>
      </c>
      <c r="Z14" s="15" t="s">
        <v>6</v>
      </c>
      <c r="AA14" s="18" t="str">
        <f>IF(U14&gt;=6.5,"compliant","non-compliant")</f>
        <v>compliant</v>
      </c>
      <c r="AB14" s="18" t="str">
        <f>IF(W14&lt;=8.4,"compliant","non-compliant")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0.01</v>
      </c>
      <c r="S15" s="36">
        <v>1.4E-2</v>
      </c>
      <c r="T15" s="36">
        <v>4.7E-2</v>
      </c>
      <c r="U15" s="36">
        <v>5.0000000000000001E-3</v>
      </c>
      <c r="V15" s="36">
        <v>0.01</v>
      </c>
      <c r="W15" s="36">
        <v>4.0599999999999997E-2</v>
      </c>
      <c r="X15" s="47">
        <v>1.25</v>
      </c>
      <c r="Y15" s="244">
        <v>0.06</v>
      </c>
      <c r="Z15" s="14" t="s">
        <v>4</v>
      </c>
      <c r="AA15" s="18" t="str">
        <f>IF(V15&lt;=0.025,"compliant","non-compliant")</f>
        <v>compliant</v>
      </c>
      <c r="AB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32.109749999999998</v>
      </c>
      <c r="S16" s="36">
        <v>44.85</v>
      </c>
      <c r="T16" s="36">
        <v>183.4966</v>
      </c>
      <c r="U16" s="36">
        <v>28.433199999999999</v>
      </c>
      <c r="V16" s="36">
        <v>67.370999999999995</v>
      </c>
      <c r="W16" s="36">
        <v>213.43860000000001</v>
      </c>
      <c r="X16" s="47">
        <v>30</v>
      </c>
      <c r="Y16" s="244">
        <v>100</v>
      </c>
      <c r="Z16" s="74" t="s">
        <v>122</v>
      </c>
      <c r="AA16" s="18" t="str">
        <f>IF(W16&lt;=400,"compliant","non-complaint")</f>
        <v>compliant</v>
      </c>
      <c r="AB16" s="14"/>
      <c r="AC16" s="157"/>
    </row>
    <row r="17" spans="1:28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36.225000000000001</v>
      </c>
      <c r="S17" s="36">
        <v>45.957000000000001</v>
      </c>
      <c r="T17" s="36">
        <v>73.099999999999994</v>
      </c>
      <c r="U17" s="36">
        <v>27.151399999999999</v>
      </c>
      <c r="V17" s="36">
        <v>48.247999999999998</v>
      </c>
      <c r="W17" s="36">
        <v>66.618799999999993</v>
      </c>
      <c r="X17" s="47">
        <v>120</v>
      </c>
      <c r="Y17" s="244">
        <v>70</v>
      </c>
      <c r="Z17" s="14" t="s">
        <v>72</v>
      </c>
      <c r="AA17" s="18" t="str">
        <f>IF(W17&lt;=300,"compliant","non-compliant")</f>
        <v>compliant</v>
      </c>
      <c r="AB17" s="14"/>
    </row>
    <row r="18" spans="1:28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49"/>
      <c r="S18" s="49"/>
      <c r="T18" s="49"/>
      <c r="U18" s="49"/>
      <c r="V18" s="49"/>
      <c r="W18" s="49"/>
      <c r="X18" s="142">
        <v>10</v>
      </c>
      <c r="Y18" s="244">
        <v>10</v>
      </c>
      <c r="Z18" s="75" t="s">
        <v>5</v>
      </c>
      <c r="AA18" s="14"/>
      <c r="AB18" s="14"/>
    </row>
    <row r="19" spans="1:28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/>
      <c r="V19" s="14"/>
      <c r="W19" s="14"/>
      <c r="X19" s="47" t="s">
        <v>93</v>
      </c>
      <c r="Y19" s="244">
        <v>9</v>
      </c>
      <c r="Z19" s="65"/>
      <c r="AA19" s="14"/>
      <c r="AB19" s="14"/>
    </row>
    <row r="20" spans="1:28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4"/>
      <c r="V20" s="14"/>
      <c r="W20" s="14"/>
      <c r="X20" s="142">
        <v>1.5</v>
      </c>
      <c r="Y20" s="244">
        <v>2</v>
      </c>
      <c r="Z20" s="75" t="s">
        <v>6</v>
      </c>
      <c r="AA20" s="18"/>
      <c r="AB20" s="14"/>
    </row>
    <row r="21" spans="1:28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4"/>
      <c r="V21" s="14"/>
      <c r="W21" s="14"/>
      <c r="X21" s="142"/>
      <c r="Y21" s="244">
        <v>5</v>
      </c>
      <c r="Z21" s="75" t="s">
        <v>6</v>
      </c>
      <c r="AA21" s="18"/>
      <c r="AB21" s="14"/>
    </row>
    <row r="22" spans="1:28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14"/>
      <c r="W22" s="14"/>
      <c r="X22" s="47"/>
      <c r="Y22" s="244">
        <v>1.5</v>
      </c>
      <c r="Z22" s="75"/>
      <c r="AA22" s="14"/>
      <c r="AB22" s="14"/>
    </row>
    <row r="23" spans="1:28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14"/>
      <c r="W23" s="14"/>
      <c r="X23" s="47"/>
      <c r="Y23" s="244">
        <v>130</v>
      </c>
      <c r="Z23" s="75" t="s">
        <v>123</v>
      </c>
      <c r="AA23" s="14"/>
      <c r="AB23" s="14"/>
    </row>
    <row r="24" spans="1:28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14"/>
      <c r="W24" s="14"/>
      <c r="X24" s="47"/>
      <c r="Y24" s="244">
        <v>130</v>
      </c>
      <c r="Z24" s="75" t="s">
        <v>123</v>
      </c>
      <c r="AA24" s="14"/>
      <c r="AB24" s="14"/>
    </row>
    <row r="25" spans="1:28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/>
      <c r="V25" s="14"/>
      <c r="W25" s="134">
        <v>0.34</v>
      </c>
      <c r="X25" s="47">
        <v>0.02</v>
      </c>
      <c r="Y25" s="244">
        <v>0.02</v>
      </c>
      <c r="Z25" s="75" t="s">
        <v>4</v>
      </c>
      <c r="AA25" s="14" t="str">
        <f>IF(W25&lt;=0.01,"compliant","non-compliant")</f>
        <v>non-compliant</v>
      </c>
      <c r="AB25" s="14"/>
    </row>
    <row r="26" spans="1:28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/>
      <c r="V26" s="14"/>
      <c r="W26" s="14"/>
      <c r="X26" s="47">
        <v>0.5</v>
      </c>
      <c r="Y26" s="244">
        <v>0.5</v>
      </c>
      <c r="Z26" s="75" t="s">
        <v>6</v>
      </c>
      <c r="AA26" s="14"/>
      <c r="AB26" s="14"/>
    </row>
    <row r="27" spans="1:28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/>
      <c r="V27" s="14"/>
      <c r="W27" s="14"/>
      <c r="X27" s="47">
        <v>0.05</v>
      </c>
      <c r="Y27" s="244">
        <v>7</v>
      </c>
      <c r="Z27" s="75" t="s">
        <v>4</v>
      </c>
      <c r="AA27" s="14"/>
      <c r="AB27" s="14"/>
    </row>
    <row r="28" spans="1:28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/>
      <c r="V28" s="14"/>
      <c r="W28" s="134">
        <v>0.54</v>
      </c>
      <c r="X28" s="47">
        <v>1</v>
      </c>
      <c r="Y28" s="244">
        <v>0.3</v>
      </c>
      <c r="Z28" s="75" t="s">
        <v>5</v>
      </c>
      <c r="AA28" s="18" t="str">
        <f>IF(W28&lt;=0.3,"compliant","non-compliant")</f>
        <v>non-compliant</v>
      </c>
      <c r="AB28" s="14"/>
    </row>
    <row r="29" spans="1:28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34">
        <v>0.19</v>
      </c>
      <c r="X29" s="47">
        <v>0.18</v>
      </c>
      <c r="Y29" s="244">
        <v>0.02</v>
      </c>
      <c r="Z29" s="75" t="s">
        <v>6</v>
      </c>
      <c r="AA29" s="18" t="str">
        <f>IF(W29&lt;=0.02,"compliant","non-compliant")</f>
        <v>non-compliant</v>
      </c>
      <c r="AB29" s="14"/>
    </row>
    <row r="30" spans="1:28" x14ac:dyDescent="0.25">
      <c r="N30" s="115"/>
      <c r="O30" s="204"/>
      <c r="P30" s="115"/>
    </row>
    <row r="31" spans="1:28" x14ac:dyDescent="0.25">
      <c r="N31" s="116"/>
      <c r="O31" s="205"/>
      <c r="P31" s="116"/>
      <c r="W31" s="135"/>
      <c r="X31" s="98" t="s">
        <v>163</v>
      </c>
      <c r="Y31" s="98"/>
      <c r="Z31" s="98"/>
    </row>
    <row r="32" spans="1:28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9">
    <mergeCell ref="Z1:AA2"/>
    <mergeCell ref="C28:E28"/>
    <mergeCell ref="R1:T1"/>
    <mergeCell ref="U1:W1"/>
    <mergeCell ref="C1:E1"/>
    <mergeCell ref="F1:I1"/>
    <mergeCell ref="J1:M1"/>
    <mergeCell ref="C14:E14"/>
    <mergeCell ref="N1:O1"/>
  </mergeCells>
  <conditionalFormatting sqref="AA3:AA10 AA15:AA24 AA12:AA13">
    <cfRule type="containsText" dxfId="24" priority="5" operator="containsText" text="non-compliant">
      <formula>NOT(ISERROR(SEARCH("non-compliant",AA3)))</formula>
    </cfRule>
  </conditionalFormatting>
  <conditionalFormatting sqref="AA14">
    <cfRule type="containsText" dxfId="23" priority="4" operator="containsText" text="non-compliant">
      <formula>NOT(ISERROR(SEARCH("non-compliant",AA14)))</formula>
    </cfRule>
  </conditionalFormatting>
  <conditionalFormatting sqref="AB14">
    <cfRule type="cellIs" dxfId="22" priority="3" operator="equal">
      <formula>"non-compliant"</formula>
    </cfRule>
  </conditionalFormatting>
  <conditionalFormatting sqref="AA25:AA29">
    <cfRule type="containsText" dxfId="21" priority="2" operator="containsText" text="non-compliant">
      <formula>NOT(ISERROR(SEARCH("non-compliant",AA25)))</formula>
    </cfRule>
  </conditionalFormatting>
  <conditionalFormatting sqref="AA11">
    <cfRule type="containsText" dxfId="20" priority="1" operator="containsText" text="non-compliant">
      <formula>NOT(ISERROR(SEARCH("non-compliant",AA11)))</formula>
    </cfRule>
  </conditionalFormatting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10" workbookViewId="0">
      <pane xSplit="1" topLeftCell="L1" activePane="topRight" state="frozen"/>
      <selection activeCell="V36" sqref="V36"/>
      <selection pane="topRight" activeCell="R31" sqref="R31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11.7109375" customWidth="1"/>
    <col min="23" max="23" width="18.140625" customWidth="1"/>
    <col min="24" max="24" width="10.42578125" bestFit="1" customWidth="1"/>
  </cols>
  <sheetData>
    <row r="1" spans="1:29" ht="22.5" customHeight="1" x14ac:dyDescent="0.25">
      <c r="A1" s="83" t="s">
        <v>150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104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140">
        <v>14.414999999999999</v>
      </c>
      <c r="S3" s="140">
        <v>111.95</v>
      </c>
      <c r="T3" s="140">
        <v>248.97800000000001</v>
      </c>
      <c r="U3" s="14">
        <v>24</v>
      </c>
      <c r="V3" s="244">
        <v>80</v>
      </c>
      <c r="W3" s="1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140">
        <v>4.9000000000000004</v>
      </c>
      <c r="S4" s="140">
        <v>10.19</v>
      </c>
      <c r="T4" s="140">
        <v>19</v>
      </c>
      <c r="U4" s="14">
        <v>20</v>
      </c>
      <c r="V4" s="244">
        <v>20</v>
      </c>
      <c r="W4" s="1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140">
        <v>144.4</v>
      </c>
      <c r="S5" s="140">
        <v>734</v>
      </c>
      <c r="T5" s="140">
        <v>2061.7139999999999</v>
      </c>
      <c r="U5" s="14">
        <v>240</v>
      </c>
      <c r="V5" s="244">
        <v>500</v>
      </c>
      <c r="W5" s="1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140">
        <v>23.1</v>
      </c>
      <c r="S6" s="140">
        <v>84</v>
      </c>
      <c r="T6" s="140">
        <v>252</v>
      </c>
      <c r="U6" s="14">
        <v>35</v>
      </c>
      <c r="V6" s="244">
        <v>90</v>
      </c>
      <c r="W6" s="1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140">
        <v>0.21</v>
      </c>
      <c r="S7" s="140">
        <v>0.45250000000000001</v>
      </c>
      <c r="T7" s="140">
        <v>0.85</v>
      </c>
      <c r="U7" s="14">
        <v>0.75</v>
      </c>
      <c r="V7" s="244">
        <v>1</v>
      </c>
      <c r="W7" s="1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140">
        <v>2.2309999999999999</v>
      </c>
      <c r="S8" s="140">
        <v>7.08</v>
      </c>
      <c r="T8" s="140">
        <v>14.0204</v>
      </c>
      <c r="U8" s="14">
        <v>25</v>
      </c>
      <c r="V8" s="244">
        <v>25</v>
      </c>
      <c r="W8" s="1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140">
        <v>9</v>
      </c>
      <c r="S9" s="140">
        <v>74.400000000000006</v>
      </c>
      <c r="T9" s="140">
        <v>245.66</v>
      </c>
      <c r="U9" s="14">
        <v>15</v>
      </c>
      <c r="V9" s="244">
        <v>30</v>
      </c>
      <c r="W9" s="14" t="s">
        <v>5</v>
      </c>
      <c r="X9" s="230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140">
        <v>11.50385</v>
      </c>
      <c r="S10" s="140">
        <v>23.1</v>
      </c>
      <c r="T10" s="140">
        <v>37.8703</v>
      </c>
      <c r="U10" s="14">
        <v>30</v>
      </c>
      <c r="V10" s="244">
        <v>70</v>
      </c>
      <c r="W10" s="14" t="s">
        <v>6</v>
      </c>
      <c r="X10" s="230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140">
        <v>0.02</v>
      </c>
      <c r="S11" s="140">
        <v>4.7E-2</v>
      </c>
      <c r="T11" s="140">
        <v>0.25495000000000001</v>
      </c>
      <c r="U11" s="14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140">
        <v>0.02</v>
      </c>
      <c r="S12" s="140">
        <v>0.20799999999999999</v>
      </c>
      <c r="T12" s="140">
        <v>0.92415000000000003</v>
      </c>
      <c r="U12" s="14">
        <v>0.05</v>
      </c>
      <c r="V12" s="244">
        <v>1</v>
      </c>
      <c r="W12" s="1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40">
        <v>8.7900000000000006E-2</v>
      </c>
      <c r="S13" s="140">
        <v>0.13200000000000001</v>
      </c>
      <c r="T13" s="140">
        <v>0.31019999999999998</v>
      </c>
      <c r="U13" s="14">
        <v>0.25</v>
      </c>
      <c r="V13" s="244">
        <v>0.25</v>
      </c>
      <c r="W13" s="1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140">
        <v>5.03</v>
      </c>
      <c r="S14" s="140">
        <v>7.5</v>
      </c>
      <c r="T14" s="140">
        <v>8.327</v>
      </c>
      <c r="U14" s="14" t="s">
        <v>59</v>
      </c>
      <c r="V14" s="244" t="s">
        <v>174</v>
      </c>
      <c r="W14" s="15" t="s">
        <v>6</v>
      </c>
      <c r="X14" s="230" t="str">
        <f>IF(R14&gt;=6.5,"compliant","non-compliant")</f>
        <v>non-compliant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140">
        <v>3.0000000000000001E-3</v>
      </c>
      <c r="S15" s="140">
        <v>1.2E-2</v>
      </c>
      <c r="T15" s="140">
        <v>0.04</v>
      </c>
      <c r="U15" s="14">
        <v>1.25</v>
      </c>
      <c r="V15" s="244">
        <v>0.02</v>
      </c>
      <c r="W15" s="14" t="s">
        <v>4</v>
      </c>
      <c r="X15" s="230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140">
        <v>11.04</v>
      </c>
      <c r="S16" s="140">
        <v>559.5</v>
      </c>
      <c r="T16" s="140">
        <v>1548.8</v>
      </c>
      <c r="U16" s="14">
        <v>30</v>
      </c>
      <c r="V16" s="244">
        <v>400</v>
      </c>
      <c r="W16" s="74" t="s">
        <v>122</v>
      </c>
      <c r="X16" s="230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12.494999999999999</v>
      </c>
      <c r="S17" s="36">
        <v>48</v>
      </c>
      <c r="T17" s="36">
        <v>174.185</v>
      </c>
      <c r="U17" s="14">
        <v>120</v>
      </c>
      <c r="V17" s="244">
        <v>180</v>
      </c>
      <c r="W17" s="1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18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4">
        <v>25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34">
        <v>0.1</v>
      </c>
      <c r="U25" s="14">
        <v>0.02</v>
      </c>
      <c r="V25" s="244">
        <v>0.02</v>
      </c>
      <c r="W25" s="75" t="s">
        <v>4</v>
      </c>
      <c r="X25" s="14" t="str">
        <f>IF(T25&lt;=0.01,"compliant","non-compliant")</f>
        <v>non-compliant</v>
      </c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34">
        <v>0.12</v>
      </c>
      <c r="U28" s="14">
        <v>1</v>
      </c>
      <c r="V28" s="244">
        <v>0.15</v>
      </c>
      <c r="W28" s="75" t="s">
        <v>5</v>
      </c>
      <c r="X28" s="18" t="str">
        <f>IF(T28&lt;=0.3,"compliant","non-compliant")</f>
        <v>compliant</v>
      </c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34">
        <v>0.28000000000000003</v>
      </c>
      <c r="U29" s="14">
        <v>0.18</v>
      </c>
      <c r="V29" s="244">
        <v>0.18</v>
      </c>
      <c r="W29" s="75" t="s">
        <v>6</v>
      </c>
      <c r="X29" s="18" t="str">
        <f>IF(T29&lt;=0.02,"compliant","non-compliant")</f>
        <v>non-compliant</v>
      </c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  <c r="T31" s="135"/>
      <c r="U31" s="98" t="s">
        <v>163</v>
      </c>
      <c r="V31" s="98"/>
      <c r="W31" s="98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4 X12:X13">
    <cfRule type="containsText" dxfId="19" priority="5" operator="containsText" text="non-compliant">
      <formula>NOT(ISERROR(SEARCH("non-compliant",X3)))</formula>
    </cfRule>
  </conditionalFormatting>
  <conditionalFormatting sqref="X14">
    <cfRule type="containsText" dxfId="18" priority="4" operator="containsText" text="non-compliant">
      <formula>NOT(ISERROR(SEARCH("non-compliant",X14)))</formula>
    </cfRule>
  </conditionalFormatting>
  <conditionalFormatting sqref="Y14">
    <cfRule type="cellIs" dxfId="17" priority="3" operator="equal">
      <formula>"non-compliant"</formula>
    </cfRule>
  </conditionalFormatting>
  <conditionalFormatting sqref="X25:X29">
    <cfRule type="containsText" dxfId="16" priority="2" operator="containsText" text="non-compliant">
      <formula>NOT(ISERROR(SEARCH("non-compliant",X25)))</formula>
    </cfRule>
  </conditionalFormatting>
  <conditionalFormatting sqref="X11">
    <cfRule type="containsText" dxfId="15" priority="1" operator="containsText" text="non-compliant">
      <formula>NOT(ISERROR(SEARCH("non-compliant",X11)))</formula>
    </cfRule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10" workbookViewId="0">
      <pane xSplit="1" topLeftCell="J1" activePane="topRight" state="frozen"/>
      <selection activeCell="V36" sqref="V36"/>
      <selection pane="topRight" activeCell="T17" sqref="T17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1"/>
    <col min="22" max="22" width="18.28515625" customWidth="1"/>
    <col min="23" max="23" width="9.140625" customWidth="1"/>
    <col min="24" max="24" width="9.7109375" bestFit="1" customWidth="1"/>
  </cols>
  <sheetData>
    <row r="1" spans="1:29" ht="22.5" customHeight="1" x14ac:dyDescent="0.25">
      <c r="A1" s="83" t="s">
        <v>151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105</v>
      </c>
      <c r="S1" s="283"/>
      <c r="T1" s="284"/>
      <c r="U1" s="33" t="s">
        <v>84</v>
      </c>
      <c r="V1" s="263" t="s">
        <v>120</v>
      </c>
      <c r="W1" s="264"/>
      <c r="X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/>
      <c r="S2" s="35"/>
      <c r="T2" s="35"/>
      <c r="U2" s="21"/>
      <c r="V2" s="265"/>
      <c r="W2" s="266"/>
      <c r="X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36"/>
      <c r="S3" s="36"/>
      <c r="T3" s="36"/>
      <c r="U3" s="244">
        <v>32</v>
      </c>
      <c r="V3" s="47" t="s">
        <v>5</v>
      </c>
      <c r="W3" s="18"/>
      <c r="X3" s="225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36"/>
      <c r="S4" s="36"/>
      <c r="T4" s="36"/>
      <c r="U4" s="244">
        <v>20</v>
      </c>
      <c r="V4" s="47" t="s">
        <v>114</v>
      </c>
      <c r="W4" s="18"/>
      <c r="X4" s="230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36"/>
      <c r="S5" s="36"/>
      <c r="T5" s="36"/>
      <c r="U5" s="244">
        <v>240</v>
      </c>
      <c r="V5" s="47" t="s">
        <v>6</v>
      </c>
      <c r="W5" s="18"/>
      <c r="X5" s="230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36"/>
      <c r="S6" s="36"/>
      <c r="T6" s="36"/>
      <c r="U6" s="244">
        <v>40</v>
      </c>
      <c r="V6" s="47" t="s">
        <v>121</v>
      </c>
      <c r="W6" s="18"/>
      <c r="X6" s="230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36"/>
      <c r="S7" s="36"/>
      <c r="T7" s="36"/>
      <c r="U7" s="244">
        <v>0.75</v>
      </c>
      <c r="V7" s="47" t="s">
        <v>5</v>
      </c>
      <c r="W7" s="18"/>
      <c r="X7" s="225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36"/>
      <c r="S8" s="36"/>
      <c r="T8" s="36"/>
      <c r="U8" s="244">
        <v>25</v>
      </c>
      <c r="V8" s="47" t="s">
        <v>5</v>
      </c>
      <c r="W8" s="18"/>
      <c r="X8" s="225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36"/>
      <c r="S9" s="36"/>
      <c r="T9" s="36"/>
      <c r="U9" s="244">
        <v>30</v>
      </c>
      <c r="V9" s="47" t="s">
        <v>5</v>
      </c>
      <c r="W9" s="18"/>
      <c r="X9" s="225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36"/>
      <c r="S10" s="36"/>
      <c r="T10" s="36"/>
      <c r="U10" s="244">
        <v>70</v>
      </c>
      <c r="V10" s="47" t="s">
        <v>6</v>
      </c>
      <c r="W10" s="18"/>
      <c r="X10" s="225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36"/>
      <c r="S11" s="36"/>
      <c r="T11" s="36"/>
      <c r="U11" s="244">
        <v>0.05</v>
      </c>
      <c r="V11" s="84" t="s">
        <v>4</v>
      </c>
      <c r="W11" s="18"/>
      <c r="X11" s="225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36"/>
      <c r="S12" s="36"/>
      <c r="T12" s="36"/>
      <c r="U12" s="244">
        <v>0.2</v>
      </c>
      <c r="V12" s="14" t="s">
        <v>5</v>
      </c>
      <c r="W12" s="18"/>
      <c r="X12" s="225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36"/>
      <c r="S13" s="36"/>
      <c r="T13" s="36"/>
      <c r="U13" s="244">
        <v>0.25</v>
      </c>
      <c r="V13" s="14"/>
      <c r="W13" s="18"/>
      <c r="X13" s="225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36"/>
      <c r="S14" s="36"/>
      <c r="T14" s="36">
        <v>8.5</v>
      </c>
      <c r="U14" s="244" t="s">
        <v>112</v>
      </c>
      <c r="V14" s="15" t="s">
        <v>6</v>
      </c>
      <c r="W14" s="18"/>
      <c r="X14" s="230"/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36"/>
      <c r="S15" s="36"/>
      <c r="T15" s="36"/>
      <c r="U15" s="244">
        <v>2.5000000000000001E-2</v>
      </c>
      <c r="V15" s="14" t="s">
        <v>4</v>
      </c>
      <c r="W15" s="18"/>
      <c r="X15" s="225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36"/>
      <c r="S16" s="36"/>
      <c r="T16" s="36"/>
      <c r="U16" s="244">
        <v>50</v>
      </c>
      <c r="V16" s="74" t="s">
        <v>122</v>
      </c>
      <c r="W16" s="18"/>
      <c r="X16" s="225"/>
      <c r="AC16" s="157"/>
    </row>
    <row r="17" spans="1:2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/>
      <c r="S17" s="36"/>
      <c r="T17" s="36"/>
      <c r="U17" s="244">
        <v>120</v>
      </c>
      <c r="V17" s="14" t="s">
        <v>72</v>
      </c>
      <c r="W17" s="18"/>
      <c r="X17" s="225"/>
    </row>
    <row r="18" spans="1:2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244">
        <v>10</v>
      </c>
      <c r="V18" s="75" t="s">
        <v>5</v>
      </c>
      <c r="W18" s="14"/>
      <c r="X18" s="14"/>
    </row>
    <row r="19" spans="1:2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244">
        <v>9</v>
      </c>
      <c r="V19" s="65"/>
      <c r="W19" s="14"/>
      <c r="X19" s="14"/>
    </row>
    <row r="20" spans="1:2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244">
        <v>2</v>
      </c>
      <c r="V20" s="75" t="s">
        <v>6</v>
      </c>
      <c r="W20" s="18"/>
      <c r="X20" s="14"/>
    </row>
    <row r="21" spans="1:2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244">
        <v>5</v>
      </c>
      <c r="V21" s="75" t="s">
        <v>6</v>
      </c>
      <c r="W21" s="18"/>
      <c r="X21" s="14"/>
    </row>
    <row r="22" spans="1:2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244">
        <v>1.5</v>
      </c>
      <c r="V22" s="75"/>
      <c r="W22" s="14"/>
      <c r="X22" s="14"/>
    </row>
    <row r="23" spans="1:2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244">
        <v>130</v>
      </c>
      <c r="V23" s="75" t="s">
        <v>123</v>
      </c>
      <c r="W23" s="14"/>
      <c r="X23" s="14"/>
    </row>
    <row r="24" spans="1:2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244">
        <v>130</v>
      </c>
      <c r="V24" s="75" t="s">
        <v>123</v>
      </c>
      <c r="W24" s="14"/>
      <c r="X24" s="14"/>
    </row>
    <row r="25" spans="1:2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244">
        <v>0.02</v>
      </c>
      <c r="V25" s="75" t="s">
        <v>4</v>
      </c>
      <c r="W25" s="14"/>
      <c r="X25" s="14"/>
    </row>
    <row r="26" spans="1:2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244">
        <v>0.5</v>
      </c>
      <c r="V26" s="75" t="s">
        <v>6</v>
      </c>
      <c r="W26" s="14"/>
      <c r="X26" s="14"/>
    </row>
    <row r="27" spans="1:2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244">
        <v>7</v>
      </c>
      <c r="V27" s="75" t="s">
        <v>4</v>
      </c>
      <c r="W27" s="14"/>
      <c r="X27" s="14"/>
    </row>
    <row r="28" spans="1:2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244">
        <v>0.1</v>
      </c>
      <c r="V28" s="75" t="s">
        <v>5</v>
      </c>
      <c r="W28" s="18"/>
      <c r="X28" s="14"/>
    </row>
    <row r="29" spans="1:2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244">
        <v>0.02</v>
      </c>
      <c r="V29" s="75" t="s">
        <v>6</v>
      </c>
      <c r="W29" s="18"/>
      <c r="X29" s="14"/>
    </row>
    <row r="30" spans="1:24" x14ac:dyDescent="0.25">
      <c r="N30" s="115"/>
      <c r="O30" s="204"/>
      <c r="P30" s="115"/>
    </row>
    <row r="31" spans="1:24" x14ac:dyDescent="0.25">
      <c r="A31" s="5" t="s">
        <v>113</v>
      </c>
      <c r="N31" s="116"/>
      <c r="O31" s="205"/>
      <c r="P31" s="116"/>
    </row>
    <row r="32" spans="1:2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V1:W2"/>
    <mergeCell ref="C28:E28"/>
    <mergeCell ref="C1:E1"/>
    <mergeCell ref="F1:I1"/>
    <mergeCell ref="J1:M1"/>
    <mergeCell ref="R1:T1"/>
    <mergeCell ref="C14:E14"/>
    <mergeCell ref="N1:O1"/>
  </mergeCells>
  <conditionalFormatting sqref="W3:W10 W12:W29">
    <cfRule type="containsText" dxfId="14" priority="2" operator="containsText" text="non-compliant">
      <formula>NOT(ISERROR(SEARCH("non-compliant",W3)))</formula>
    </cfRule>
  </conditionalFormatting>
  <conditionalFormatting sqref="W11">
    <cfRule type="containsText" dxfId="13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zoomScale="80" zoomScaleNormal="80" workbookViewId="0">
      <pane xSplit="1" topLeftCell="N1" activePane="topRight" state="frozen"/>
      <selection activeCell="U21" sqref="U21"/>
      <selection pane="topRight" activeCell="Y33" sqref="Y33"/>
    </sheetView>
  </sheetViews>
  <sheetFormatPr defaultRowHeight="15" x14ac:dyDescent="0.25"/>
  <cols>
    <col min="1" max="1" width="28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11" style="117" customWidth="1"/>
    <col min="17" max="17" width="13.140625" style="117" customWidth="1"/>
    <col min="18" max="18" width="9.140625" style="1"/>
    <col min="24" max="24" width="18.28515625" customWidth="1"/>
    <col min="25" max="25" width="11.85546875" customWidth="1"/>
    <col min="26" max="26" width="18.5703125" customWidth="1"/>
    <col min="27" max="27" width="19.140625" customWidth="1"/>
    <col min="28" max="28" width="17.7109375" customWidth="1"/>
  </cols>
  <sheetData>
    <row r="1" spans="1:29" ht="22.5" customHeight="1" x14ac:dyDescent="0.25">
      <c r="A1" s="83" t="s">
        <v>125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67" t="s">
        <v>1</v>
      </c>
      <c r="S1" s="268"/>
      <c r="T1" s="269"/>
      <c r="U1" s="267" t="s">
        <v>2</v>
      </c>
      <c r="V1" s="268"/>
      <c r="W1" s="269"/>
      <c r="X1" s="34" t="s">
        <v>85</v>
      </c>
      <c r="Y1" s="33" t="s">
        <v>84</v>
      </c>
      <c r="Z1" s="263" t="s">
        <v>120</v>
      </c>
      <c r="AA1" s="264"/>
      <c r="AB1" s="2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9">
        <v>0.05</v>
      </c>
      <c r="S2" s="9">
        <v>0.5</v>
      </c>
      <c r="T2" s="9">
        <v>0.95</v>
      </c>
      <c r="U2" s="10">
        <v>0.05</v>
      </c>
      <c r="V2" s="10">
        <v>0.5</v>
      </c>
      <c r="W2" s="10">
        <v>0.95</v>
      </c>
      <c r="X2" s="14"/>
      <c r="Y2" s="170"/>
      <c r="Z2" s="265"/>
      <c r="AA2" s="266"/>
      <c r="AB2" s="2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12">
        <v>12.4</v>
      </c>
      <c r="S3" s="12">
        <v>16.451000000000001</v>
      </c>
      <c r="T3" s="12">
        <v>23.171800000000001</v>
      </c>
      <c r="U3" s="12">
        <v>13.2</v>
      </c>
      <c r="V3" s="127">
        <v>16.649999999999999</v>
      </c>
      <c r="W3" s="12">
        <v>21.2</v>
      </c>
      <c r="X3" s="172">
        <v>24</v>
      </c>
      <c r="Y3" s="244">
        <v>24</v>
      </c>
      <c r="Z3" s="84" t="s">
        <v>5</v>
      </c>
      <c r="AA3" s="142" t="str">
        <f>IF(W3&lt;=80,"compliant","noncompliance")</f>
        <v>compliant</v>
      </c>
      <c r="AB3" s="2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12">
        <v>5</v>
      </c>
      <c r="S4" s="12">
        <v>9.6329999999999991</v>
      </c>
      <c r="T4" s="12">
        <v>14.42</v>
      </c>
      <c r="U4" s="12">
        <v>7.2</v>
      </c>
      <c r="V4" s="127">
        <v>11.1</v>
      </c>
      <c r="W4" s="12">
        <v>16.9175</v>
      </c>
      <c r="X4" s="172">
        <v>20</v>
      </c>
      <c r="Y4" s="244">
        <v>20</v>
      </c>
      <c r="Z4" s="84" t="s">
        <v>114</v>
      </c>
      <c r="AA4" s="142" t="str">
        <f>IF(W4&lt;=100,"compliant","non-compliant")</f>
        <v>compliant</v>
      </c>
      <c r="AB4" s="18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12">
        <v>137.96700000000001</v>
      </c>
      <c r="S5" s="12">
        <v>180</v>
      </c>
      <c r="T5" s="12">
        <v>241.12880000000001</v>
      </c>
      <c r="U5" s="12">
        <v>140.18119999999999</v>
      </c>
      <c r="V5" s="127">
        <v>175.8</v>
      </c>
      <c r="W5" s="12">
        <v>227</v>
      </c>
      <c r="X5" s="172">
        <v>240</v>
      </c>
      <c r="Y5" s="244">
        <v>240</v>
      </c>
      <c r="Z5" s="84" t="s">
        <v>6</v>
      </c>
      <c r="AA5" s="142" t="str">
        <f>IF(W5&lt;=260,"compliant","non-compliant")</f>
        <v>compliant</v>
      </c>
      <c r="AB5" s="73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12">
        <v>19.2</v>
      </c>
      <c r="S6" s="12">
        <v>25.3</v>
      </c>
      <c r="T6" s="12">
        <v>32.54</v>
      </c>
      <c r="U6" s="12">
        <v>21.2</v>
      </c>
      <c r="V6" s="127">
        <v>25.7</v>
      </c>
      <c r="W6" s="12">
        <v>32.07</v>
      </c>
      <c r="X6" s="172">
        <v>35</v>
      </c>
      <c r="Y6" s="244">
        <v>35</v>
      </c>
      <c r="Z6" s="84" t="s">
        <v>121</v>
      </c>
      <c r="AA6" s="142" t="str">
        <f>IF(W6&lt;=40,"compliant","non-compliant")</f>
        <v>compliant</v>
      </c>
      <c r="AB6" s="18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12">
        <v>0.19</v>
      </c>
      <c r="S7" s="12">
        <v>0.23100000000000001</v>
      </c>
      <c r="T7" s="12">
        <v>0.4</v>
      </c>
      <c r="U7" s="12">
        <v>0.19</v>
      </c>
      <c r="V7" s="127">
        <v>0.27</v>
      </c>
      <c r="W7" s="12">
        <v>0.4</v>
      </c>
      <c r="X7" s="172">
        <v>0.75</v>
      </c>
      <c r="Y7" s="244">
        <v>0.75</v>
      </c>
      <c r="Z7" s="84" t="s">
        <v>5</v>
      </c>
      <c r="AA7" s="142" t="str">
        <f>IF(W7&lt;=1,"compliant","non-compliant")</f>
        <v>compliant</v>
      </c>
      <c r="AB7" s="2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12">
        <v>2.6284999999999998</v>
      </c>
      <c r="S8" s="12">
        <v>3.2694999999999999</v>
      </c>
      <c r="T8" s="12">
        <v>4.2530000000000001</v>
      </c>
      <c r="U8" s="12">
        <v>2.8413499999999998</v>
      </c>
      <c r="V8" s="127">
        <v>3.43</v>
      </c>
      <c r="W8" s="12">
        <v>4.1855000000000002</v>
      </c>
      <c r="X8" s="172">
        <v>25</v>
      </c>
      <c r="Y8" s="244">
        <v>25</v>
      </c>
      <c r="Z8" s="84" t="s">
        <v>5</v>
      </c>
      <c r="AA8" s="142" t="str">
        <f>IF(W8&lt;=40,"compliant","non-compliant")</f>
        <v>compliant</v>
      </c>
      <c r="AB8" s="2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12">
        <v>8</v>
      </c>
      <c r="S9" s="12">
        <v>11.016</v>
      </c>
      <c r="T9" s="12">
        <v>15.7995</v>
      </c>
      <c r="U9" s="12">
        <v>9.1</v>
      </c>
      <c r="V9" s="127">
        <v>11</v>
      </c>
      <c r="W9" s="12">
        <v>14.45</v>
      </c>
      <c r="X9" s="172">
        <v>15</v>
      </c>
      <c r="Y9" s="244">
        <v>30</v>
      </c>
      <c r="Z9" s="84" t="s">
        <v>5</v>
      </c>
      <c r="AA9" s="142" t="str">
        <f>IF(W9&lt;=50,"compliant","non-compliant")</f>
        <v>compliant</v>
      </c>
      <c r="AB9" s="2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12">
        <v>8.6552000000000007</v>
      </c>
      <c r="S10" s="12">
        <v>13</v>
      </c>
      <c r="T10" s="12">
        <v>17.096800000000002</v>
      </c>
      <c r="U10" s="12">
        <v>10.3658</v>
      </c>
      <c r="V10" s="127">
        <v>14.1</v>
      </c>
      <c r="W10" s="12">
        <v>19.604199999999999</v>
      </c>
      <c r="X10" s="172">
        <v>30</v>
      </c>
      <c r="Y10" s="244">
        <v>70</v>
      </c>
      <c r="Z10" s="84" t="s">
        <v>6</v>
      </c>
      <c r="AA10" s="18" t="str">
        <f>IF(W10&lt;=70,"compliant","non- compliant")</f>
        <v>compliant</v>
      </c>
      <c r="AB10" s="2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12">
        <v>0.02</v>
      </c>
      <c r="S11" s="12">
        <v>2.5000000000000001E-2</v>
      </c>
      <c r="T11" s="12">
        <v>0.114</v>
      </c>
      <c r="U11" s="12">
        <v>0.02</v>
      </c>
      <c r="V11" s="127">
        <v>4.0500000000000001E-2</v>
      </c>
      <c r="W11" s="12">
        <v>0.1203</v>
      </c>
      <c r="X11" s="172">
        <v>7.0000000000000001E-3</v>
      </c>
      <c r="Y11" s="244">
        <v>0.05</v>
      </c>
      <c r="Z11" s="84" t="s">
        <v>4</v>
      </c>
      <c r="AA11" s="18" t="str">
        <f>IF(W11&lt;=0.15,"compliant","non-compliant")</f>
        <v>compliant</v>
      </c>
      <c r="AB11" s="2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12">
        <v>0.02</v>
      </c>
      <c r="S12" s="12">
        <v>8.7999999999999995E-2</v>
      </c>
      <c r="T12" s="12">
        <v>0.28870000000000001</v>
      </c>
      <c r="U12" s="12">
        <v>0.02</v>
      </c>
      <c r="V12" s="12">
        <v>9.8000000000000004E-2</v>
      </c>
      <c r="W12" s="12">
        <v>0.43</v>
      </c>
      <c r="X12" s="172">
        <v>0.05</v>
      </c>
      <c r="Y12" s="244">
        <v>0.5</v>
      </c>
      <c r="Z12" s="84" t="s">
        <v>5</v>
      </c>
      <c r="AA12" s="18" t="str">
        <f>IF(V12&lt;=10,"compliant","non-compliant")</f>
        <v>compliant</v>
      </c>
      <c r="AB12" s="2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2"/>
      <c r="V13" s="12"/>
      <c r="W13" s="12"/>
      <c r="X13" s="172">
        <v>0.25</v>
      </c>
      <c r="Y13" s="244">
        <v>0.25</v>
      </c>
      <c r="Z13" s="84"/>
      <c r="AA13" s="18"/>
      <c r="AB13" s="2"/>
      <c r="AC13" s="157"/>
    </row>
    <row r="14" spans="1:29" ht="29.2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12">
        <v>7.54575</v>
      </c>
      <c r="S14" s="12">
        <v>8.1195000000000004</v>
      </c>
      <c r="T14" s="12">
        <v>8.4037500000000005</v>
      </c>
      <c r="U14" s="12">
        <v>6.9329999999999998</v>
      </c>
      <c r="V14" s="12">
        <v>7.7839999999999998</v>
      </c>
      <c r="W14" s="12">
        <v>8.4</v>
      </c>
      <c r="X14" s="172" t="s">
        <v>59</v>
      </c>
      <c r="Y14" s="244" t="s">
        <v>59</v>
      </c>
      <c r="Z14" s="167" t="s">
        <v>6</v>
      </c>
      <c r="AA14" s="18" t="str">
        <f>IF(U14&gt;=6.5,"compliant","non-compliant")</f>
        <v>compliant</v>
      </c>
      <c r="AB14" s="18" t="str">
        <f>IF(W14&lt;=8.4,"compliant","non-compliant")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12">
        <v>6.0000000000000001E-3</v>
      </c>
      <c r="S15" s="12">
        <v>1.7999999999999999E-2</v>
      </c>
      <c r="T15" s="12">
        <v>5.8000000000000003E-2</v>
      </c>
      <c r="U15" s="12">
        <v>5.0000000000000001E-3</v>
      </c>
      <c r="V15" s="12">
        <v>1.4999999999999999E-2</v>
      </c>
      <c r="W15" s="12">
        <v>5.2999999999999999E-2</v>
      </c>
      <c r="X15" s="172">
        <v>1.25</v>
      </c>
      <c r="Y15" s="244">
        <v>2.5000000000000001E-2</v>
      </c>
      <c r="Z15" s="84" t="s">
        <v>4</v>
      </c>
      <c r="AA15" s="18" t="str">
        <f>IF(V15&lt;=0.025,"compliant","non-compliant")</f>
        <v>compliant</v>
      </c>
      <c r="AB15" s="2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12">
        <v>17.074999999999999</v>
      </c>
      <c r="S16" s="12">
        <v>24.718499999999999</v>
      </c>
      <c r="T16" s="12">
        <v>32.985500000000002</v>
      </c>
      <c r="U16" s="12">
        <v>14.15</v>
      </c>
      <c r="V16" s="12">
        <v>21.7</v>
      </c>
      <c r="W16" s="12">
        <v>34.234499999999997</v>
      </c>
      <c r="X16" s="172">
        <v>30</v>
      </c>
      <c r="Y16" s="244">
        <v>50</v>
      </c>
      <c r="Z16" s="168" t="s">
        <v>122</v>
      </c>
      <c r="AA16" s="18" t="str">
        <f>IF(W16&lt;=400,"compliant","non-complaint")</f>
        <v>compliant</v>
      </c>
      <c r="AB16" s="2"/>
      <c r="AC16" s="157"/>
    </row>
    <row r="17" spans="1:28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12">
        <v>63.271999999999998</v>
      </c>
      <c r="S17" s="12">
        <v>81.673000000000002</v>
      </c>
      <c r="T17" s="12">
        <v>116.6</v>
      </c>
      <c r="U17" s="12">
        <v>59.665700000000001</v>
      </c>
      <c r="V17" s="12">
        <v>79.27</v>
      </c>
      <c r="W17" s="12">
        <v>108.5</v>
      </c>
      <c r="X17" s="172">
        <v>120</v>
      </c>
      <c r="Y17" s="244">
        <v>120</v>
      </c>
      <c r="Z17" s="84" t="s">
        <v>72</v>
      </c>
      <c r="AA17" s="18" t="str">
        <f>IF(W17&lt;=300,"compliant","non-compliant")</f>
        <v>compliant</v>
      </c>
      <c r="AB17" s="2"/>
    </row>
    <row r="18" spans="1:28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84"/>
      <c r="S18" s="84"/>
      <c r="T18" s="84"/>
      <c r="U18" s="84"/>
      <c r="V18" s="84"/>
      <c r="W18" s="84"/>
      <c r="X18" s="240">
        <v>10</v>
      </c>
      <c r="Y18" s="244">
        <v>10</v>
      </c>
      <c r="Z18" s="169" t="s">
        <v>5</v>
      </c>
      <c r="AA18" s="14"/>
      <c r="AB18" s="2"/>
    </row>
    <row r="19" spans="1:28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84"/>
      <c r="S19" s="84"/>
      <c r="T19" s="84"/>
      <c r="U19" s="84"/>
      <c r="V19" s="84"/>
      <c r="W19" s="84"/>
      <c r="X19" s="172" t="s">
        <v>93</v>
      </c>
      <c r="Y19" s="244">
        <v>9</v>
      </c>
      <c r="Z19" s="129"/>
      <c r="AA19" s="14"/>
      <c r="AB19" s="2"/>
    </row>
    <row r="20" spans="1:28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84"/>
      <c r="S20" s="84"/>
      <c r="T20" s="84"/>
      <c r="U20" s="84"/>
      <c r="V20" s="84"/>
      <c r="W20" s="84"/>
      <c r="X20" s="240">
        <v>1.5</v>
      </c>
      <c r="Y20" s="244">
        <v>2</v>
      </c>
      <c r="Z20" s="169" t="s">
        <v>6</v>
      </c>
      <c r="AA20" s="18"/>
      <c r="AB20" s="2"/>
    </row>
    <row r="21" spans="1:28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84"/>
      <c r="S21" s="84"/>
      <c r="T21" s="84"/>
      <c r="U21" s="84"/>
      <c r="V21" s="84"/>
      <c r="W21" s="84"/>
      <c r="X21" s="240"/>
      <c r="Y21" s="244">
        <v>25</v>
      </c>
      <c r="Z21" s="169" t="s">
        <v>6</v>
      </c>
      <c r="AA21" s="18"/>
      <c r="AB21" s="2"/>
    </row>
    <row r="22" spans="1:28" x14ac:dyDescent="0.25">
      <c r="A22" s="17" t="s">
        <v>88</v>
      </c>
      <c r="B22" s="20" t="s">
        <v>166</v>
      </c>
      <c r="C22" s="6"/>
      <c r="D22" s="6"/>
      <c r="E22" s="6"/>
      <c r="F22" s="6">
        <v>1</v>
      </c>
      <c r="G22" s="6">
        <v>1.5</v>
      </c>
      <c r="H22" s="6">
        <v>10</v>
      </c>
      <c r="I22" s="6"/>
      <c r="J22" s="6"/>
      <c r="K22" s="6"/>
      <c r="L22" s="6"/>
      <c r="M22" s="6"/>
      <c r="N22" s="6"/>
      <c r="O22" s="200"/>
      <c r="P22" s="6"/>
      <c r="Q22" s="6" t="s">
        <v>16</v>
      </c>
      <c r="R22" s="84"/>
      <c r="S22" s="84"/>
      <c r="T22" s="84"/>
      <c r="U22" s="84"/>
      <c r="V22" s="84"/>
      <c r="W22" s="84"/>
      <c r="X22" s="172"/>
      <c r="Y22" s="244">
        <v>1.5</v>
      </c>
      <c r="Z22" s="169"/>
      <c r="AA22" s="14"/>
      <c r="AB22" s="2"/>
    </row>
    <row r="23" spans="1:28" x14ac:dyDescent="0.25">
      <c r="A23" s="19" t="s">
        <v>36</v>
      </c>
      <c r="B23" s="17" t="s">
        <v>89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200"/>
      <c r="P23" s="6"/>
      <c r="Q23" s="6" t="s">
        <v>37</v>
      </c>
      <c r="R23" s="84"/>
      <c r="S23" s="84"/>
      <c r="T23" s="84"/>
      <c r="U23" s="84"/>
      <c r="V23" s="84"/>
      <c r="W23" s="84"/>
      <c r="X23" s="172"/>
      <c r="Y23" s="244">
        <v>130</v>
      </c>
      <c r="Z23" s="169" t="s">
        <v>123</v>
      </c>
      <c r="AA23" s="14"/>
      <c r="AB23" s="2"/>
    </row>
    <row r="24" spans="1:28" x14ac:dyDescent="0.25">
      <c r="A24" s="16" t="s">
        <v>91</v>
      </c>
      <c r="B24" s="17" t="s">
        <v>89</v>
      </c>
      <c r="C24" s="6"/>
      <c r="D24" s="6"/>
      <c r="E24" s="6"/>
      <c r="F24" s="6">
        <v>0</v>
      </c>
      <c r="G24" s="6">
        <v>1</v>
      </c>
      <c r="H24" s="6">
        <v>10</v>
      </c>
      <c r="I24" s="6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84"/>
      <c r="S24" s="84"/>
      <c r="T24" s="84"/>
      <c r="U24" s="84"/>
      <c r="V24" s="84"/>
      <c r="W24" s="84"/>
      <c r="X24" s="172"/>
      <c r="Y24" s="244">
        <v>130</v>
      </c>
      <c r="Z24" s="169" t="s">
        <v>123</v>
      </c>
      <c r="AA24" s="14"/>
      <c r="AB24" s="2"/>
    </row>
    <row r="25" spans="1:28" x14ac:dyDescent="0.25">
      <c r="A25" s="17" t="s">
        <v>17</v>
      </c>
      <c r="B25" s="17" t="s">
        <v>83</v>
      </c>
      <c r="C25" s="6" t="s">
        <v>124</v>
      </c>
      <c r="D25" s="6" t="s">
        <v>18</v>
      </c>
      <c r="E25" s="6" t="s">
        <v>19</v>
      </c>
      <c r="F25" s="6">
        <v>0.15</v>
      </c>
      <c r="G25" s="6">
        <v>0.5</v>
      </c>
      <c r="H25" s="6" t="s">
        <v>20</v>
      </c>
      <c r="I25" s="6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84"/>
      <c r="S25" s="84"/>
      <c r="T25" s="84"/>
      <c r="U25" s="84"/>
      <c r="V25" s="84"/>
      <c r="W25" s="84"/>
      <c r="X25" s="172">
        <v>0.02</v>
      </c>
      <c r="Y25" s="244">
        <v>0.02</v>
      </c>
      <c r="Z25" s="169" t="s">
        <v>4</v>
      </c>
      <c r="AA25" s="14"/>
      <c r="AB25" s="2"/>
    </row>
    <row r="26" spans="1:28" x14ac:dyDescent="0.25">
      <c r="A26" s="17" t="s">
        <v>24</v>
      </c>
      <c r="B26" s="17" t="s">
        <v>83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84"/>
      <c r="S26" s="84"/>
      <c r="T26" s="84"/>
      <c r="U26" s="84"/>
      <c r="V26" s="84"/>
      <c r="W26" s="84"/>
      <c r="X26" s="172">
        <v>0.5</v>
      </c>
      <c r="Y26" s="244">
        <v>0.5</v>
      </c>
      <c r="Z26" s="169" t="s">
        <v>6</v>
      </c>
      <c r="AA26" s="14"/>
      <c r="AB26" s="2"/>
    </row>
    <row r="27" spans="1:28" x14ac:dyDescent="0.25">
      <c r="A27" s="17" t="s">
        <v>30</v>
      </c>
      <c r="B27" s="17" t="s">
        <v>164</v>
      </c>
      <c r="C27" s="6">
        <v>7</v>
      </c>
      <c r="D27" s="6">
        <v>14</v>
      </c>
      <c r="E27" s="6">
        <v>200</v>
      </c>
      <c r="F27" s="6">
        <v>50</v>
      </c>
      <c r="G27" s="6"/>
      <c r="H27" s="6">
        <v>1000</v>
      </c>
      <c r="I27" s="6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84"/>
      <c r="S27" s="84"/>
      <c r="T27" s="84"/>
      <c r="U27" s="84"/>
      <c r="V27" s="84"/>
      <c r="W27" s="84"/>
      <c r="X27" s="172">
        <v>0.05</v>
      </c>
      <c r="Y27" s="244">
        <v>7</v>
      </c>
      <c r="Z27" s="169" t="s">
        <v>4</v>
      </c>
      <c r="AA27" s="14"/>
      <c r="AB27" s="2"/>
    </row>
    <row r="28" spans="1:28" ht="29.25" customHeight="1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84"/>
      <c r="S28" s="84"/>
      <c r="T28" s="84"/>
      <c r="U28" s="84"/>
      <c r="V28" s="84"/>
      <c r="W28" s="84"/>
      <c r="X28" s="172">
        <v>1</v>
      </c>
      <c r="Y28" s="244">
        <v>0.1</v>
      </c>
      <c r="Z28" s="169" t="s">
        <v>5</v>
      </c>
      <c r="AA28" s="18"/>
      <c r="AB28" s="2"/>
    </row>
    <row r="29" spans="1:28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72">
        <v>0.18</v>
      </c>
      <c r="Y29" s="244">
        <v>0.02</v>
      </c>
      <c r="Z29" s="169" t="s">
        <v>6</v>
      </c>
      <c r="AA29" s="18"/>
      <c r="AB29" s="2"/>
    </row>
    <row r="30" spans="1:28" s="131" customFormat="1" x14ac:dyDescent="0.25">
      <c r="A30" s="132"/>
      <c r="B30" s="132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7"/>
      <c r="O30" s="213"/>
      <c r="P30" s="146"/>
      <c r="Q30" s="146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28" s="131" customFormat="1" x14ac:dyDescent="0.25">
      <c r="A31" s="130"/>
      <c r="B31" s="130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9"/>
      <c r="O31" s="214"/>
      <c r="P31" s="148"/>
      <c r="Q31" s="148"/>
    </row>
    <row r="32" spans="1:28" s="131" customFormat="1" x14ac:dyDescent="0.25">
      <c r="A32" s="130"/>
      <c r="B32" s="130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9"/>
      <c r="O32" s="214"/>
      <c r="P32" s="150"/>
      <c r="Q32" s="148"/>
    </row>
    <row r="33" spans="1:17" s="131" customFormat="1" x14ac:dyDescent="0.25">
      <c r="A33" s="130"/>
      <c r="B33" s="130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9"/>
      <c r="O33" s="214"/>
      <c r="P33" s="150"/>
      <c r="Q33" s="148"/>
    </row>
    <row r="34" spans="1:17" s="131" customFormat="1" x14ac:dyDescent="0.25">
      <c r="A34" s="130"/>
      <c r="B34" s="130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9"/>
      <c r="O34" s="214"/>
      <c r="P34" s="150"/>
      <c r="Q34" s="148"/>
    </row>
    <row r="35" spans="1:17" s="131" customFormat="1" x14ac:dyDescent="0.25">
      <c r="A35" s="130"/>
      <c r="B35" s="130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9"/>
      <c r="O35" s="214"/>
      <c r="P35" s="148"/>
      <c r="Q35" s="148"/>
    </row>
    <row r="36" spans="1:17" s="131" customFormat="1" x14ac:dyDescent="0.25">
      <c r="A36" s="130"/>
      <c r="B36" s="130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9"/>
      <c r="O36" s="214"/>
      <c r="P36" s="148"/>
      <c r="Q36" s="148"/>
    </row>
    <row r="37" spans="1:17" s="131" customFormat="1" x14ac:dyDescent="0.25">
      <c r="A37" s="130"/>
      <c r="B37" s="130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9"/>
      <c r="O37" s="214"/>
      <c r="P37" s="148"/>
      <c r="Q37" s="148"/>
    </row>
    <row r="38" spans="1:17" s="131" customFormat="1" x14ac:dyDescent="0.25">
      <c r="A38" s="130"/>
      <c r="B38" s="130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9"/>
      <c r="O38" s="214"/>
      <c r="P38" s="148"/>
      <c r="Q38" s="148"/>
    </row>
    <row r="39" spans="1:17" s="131" customFormat="1" x14ac:dyDescent="0.25">
      <c r="A39" s="130"/>
      <c r="B39" s="130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9"/>
      <c r="O39" s="214"/>
      <c r="P39" s="148"/>
      <c r="Q39" s="148"/>
    </row>
    <row r="40" spans="1:17" s="131" customFormat="1" x14ac:dyDescent="0.25">
      <c r="A40" s="130"/>
      <c r="B40" s="130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9"/>
      <c r="O40" s="214"/>
      <c r="P40" s="148"/>
      <c r="Q40" s="148"/>
    </row>
    <row r="41" spans="1:17" s="131" customFormat="1" x14ac:dyDescent="0.25">
      <c r="A41" s="130"/>
      <c r="B41" s="130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9"/>
      <c r="O41" s="214"/>
      <c r="P41" s="148"/>
      <c r="Q41" s="148"/>
    </row>
    <row r="42" spans="1:17" s="131" customFormat="1" x14ac:dyDescent="0.25">
      <c r="A42" s="130"/>
      <c r="B42" s="130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9"/>
      <c r="O42" s="214"/>
      <c r="P42" s="148"/>
      <c r="Q42" s="148"/>
    </row>
    <row r="43" spans="1:17" s="131" customFormat="1" x14ac:dyDescent="0.25">
      <c r="A43" s="130"/>
      <c r="B43" s="130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9"/>
      <c r="O43" s="214"/>
      <c r="P43" s="148"/>
      <c r="Q43" s="148"/>
    </row>
    <row r="44" spans="1:17" s="131" customFormat="1" x14ac:dyDescent="0.25">
      <c r="A44" s="130"/>
      <c r="B44" s="130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9"/>
      <c r="O44" s="214"/>
      <c r="P44" s="148"/>
      <c r="Q44" s="148"/>
    </row>
    <row r="45" spans="1:17" s="131" customFormat="1" x14ac:dyDescent="0.25">
      <c r="A45" s="130"/>
      <c r="B45" s="130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9"/>
      <c r="O45" s="214"/>
      <c r="P45" s="148"/>
      <c r="Q45" s="148"/>
    </row>
    <row r="46" spans="1:17" s="131" customFormat="1" x14ac:dyDescent="0.25">
      <c r="A46" s="130"/>
      <c r="B46" s="1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9"/>
      <c r="O46" s="214"/>
      <c r="P46" s="148"/>
      <c r="Q46" s="148"/>
    </row>
    <row r="47" spans="1:17" s="131" customFormat="1" x14ac:dyDescent="0.25">
      <c r="A47" s="130"/>
      <c r="B47" s="1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9"/>
      <c r="O47" s="214"/>
      <c r="P47" s="148"/>
      <c r="Q47" s="148"/>
    </row>
    <row r="48" spans="1:17" s="131" customFormat="1" x14ac:dyDescent="0.25">
      <c r="A48" s="130"/>
      <c r="B48" s="130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9"/>
      <c r="O48" s="214"/>
      <c r="P48" s="148"/>
      <c r="Q48" s="148"/>
    </row>
    <row r="49" spans="1:17" s="131" customFormat="1" x14ac:dyDescent="0.25">
      <c r="A49" s="130"/>
      <c r="B49" s="130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9"/>
      <c r="O49" s="214"/>
      <c r="P49" s="148"/>
      <c r="Q49" s="148"/>
    </row>
    <row r="50" spans="1:17" s="131" customFormat="1" x14ac:dyDescent="0.25">
      <c r="A50" s="130"/>
      <c r="B50" s="130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9"/>
      <c r="O50" s="214"/>
      <c r="P50" s="148"/>
      <c r="Q50" s="148"/>
    </row>
    <row r="51" spans="1:17" s="131" customFormat="1" x14ac:dyDescent="0.25">
      <c r="A51" s="130"/>
      <c r="B51" s="130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9"/>
      <c r="O51" s="214"/>
      <c r="P51" s="148"/>
      <c r="Q51" s="148"/>
    </row>
    <row r="52" spans="1:17" s="131" customFormat="1" x14ac:dyDescent="0.25">
      <c r="A52" s="130"/>
      <c r="B52" s="130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9"/>
      <c r="O52" s="214"/>
      <c r="P52" s="148"/>
      <c r="Q52" s="148"/>
    </row>
    <row r="53" spans="1:17" s="131" customFormat="1" x14ac:dyDescent="0.25">
      <c r="A53" s="130"/>
      <c r="B53" s="130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9"/>
      <c r="O53" s="214"/>
      <c r="P53" s="148"/>
      <c r="Q53" s="148"/>
    </row>
    <row r="54" spans="1:17" s="131" customFormat="1" x14ac:dyDescent="0.25">
      <c r="A54" s="130"/>
      <c r="B54" s="130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9"/>
      <c r="O54" s="214"/>
      <c r="P54" s="148"/>
      <c r="Q54" s="148"/>
    </row>
    <row r="55" spans="1:17" s="131" customFormat="1" x14ac:dyDescent="0.25">
      <c r="A55" s="130"/>
      <c r="B55" s="130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9"/>
      <c r="O55" s="214"/>
      <c r="P55" s="148"/>
      <c r="Q55" s="148"/>
    </row>
    <row r="56" spans="1:17" s="131" customFormat="1" x14ac:dyDescent="0.25">
      <c r="A56" s="130"/>
      <c r="B56" s="130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9"/>
      <c r="O56" s="214"/>
      <c r="P56" s="148"/>
      <c r="Q56" s="148"/>
    </row>
    <row r="57" spans="1:17" s="131" customFormat="1" x14ac:dyDescent="0.25">
      <c r="A57" s="130"/>
      <c r="B57" s="130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9"/>
      <c r="O57" s="214"/>
      <c r="P57" s="148"/>
      <c r="Q57" s="148"/>
    </row>
    <row r="58" spans="1:17" s="131" customFormat="1" x14ac:dyDescent="0.25">
      <c r="A58" s="130"/>
      <c r="B58" s="130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9"/>
      <c r="O58" s="214"/>
      <c r="P58" s="148"/>
      <c r="Q58" s="148"/>
    </row>
    <row r="59" spans="1:17" s="131" customFormat="1" x14ac:dyDescent="0.25">
      <c r="A59" s="130"/>
      <c r="B59" s="130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9"/>
      <c r="O59" s="214"/>
      <c r="P59" s="148"/>
      <c r="Q59" s="148"/>
    </row>
    <row r="60" spans="1:17" s="131" customFormat="1" x14ac:dyDescent="0.25">
      <c r="A60" s="130"/>
      <c r="B60" s="130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9"/>
      <c r="O60" s="214"/>
      <c r="P60" s="148"/>
      <c r="Q60" s="148"/>
    </row>
    <row r="61" spans="1:17" s="131" customFormat="1" x14ac:dyDescent="0.25">
      <c r="A61" s="130"/>
      <c r="B61" s="130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9"/>
      <c r="O61" s="214"/>
      <c r="P61" s="148"/>
      <c r="Q61" s="148"/>
    </row>
    <row r="62" spans="1:17" s="131" customFormat="1" x14ac:dyDescent="0.25">
      <c r="A62" s="130"/>
      <c r="B62" s="130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9"/>
      <c r="O62" s="214"/>
      <c r="P62" s="148"/>
      <c r="Q62" s="148"/>
    </row>
    <row r="63" spans="1:17" s="131" customFormat="1" x14ac:dyDescent="0.25">
      <c r="A63" s="130"/>
      <c r="B63" s="130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9"/>
      <c r="O63" s="214"/>
      <c r="P63" s="148"/>
      <c r="Q63" s="148"/>
    </row>
    <row r="64" spans="1:17" s="131" customFormat="1" x14ac:dyDescent="0.25">
      <c r="A64" s="130"/>
      <c r="B64" s="130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9"/>
      <c r="O64" s="214"/>
      <c r="P64" s="148"/>
      <c r="Q64" s="148"/>
    </row>
    <row r="65" spans="1:17" s="131" customFormat="1" x14ac:dyDescent="0.25">
      <c r="A65" s="130"/>
      <c r="B65" s="130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9"/>
      <c r="O65" s="214"/>
      <c r="P65" s="148"/>
      <c r="Q65" s="148"/>
    </row>
    <row r="66" spans="1:17" s="131" customFormat="1" x14ac:dyDescent="0.25">
      <c r="A66" s="130"/>
      <c r="B66" s="130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9"/>
      <c r="O66" s="214"/>
      <c r="P66" s="148"/>
      <c r="Q66" s="148"/>
    </row>
    <row r="67" spans="1:17" s="131" customFormat="1" x14ac:dyDescent="0.25">
      <c r="A67" s="130"/>
      <c r="B67" s="130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9"/>
      <c r="O67" s="214"/>
      <c r="P67" s="148"/>
      <c r="Q67" s="148"/>
    </row>
    <row r="68" spans="1:17" s="131" customFormat="1" x14ac:dyDescent="0.25">
      <c r="A68" s="130"/>
      <c r="B68" s="130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9"/>
      <c r="O68" s="214"/>
      <c r="P68" s="148"/>
      <c r="Q68" s="148"/>
    </row>
    <row r="69" spans="1:17" s="131" customFormat="1" x14ac:dyDescent="0.25">
      <c r="A69" s="130"/>
      <c r="B69" s="130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9"/>
      <c r="O69" s="214"/>
      <c r="P69" s="148"/>
      <c r="Q69" s="148"/>
    </row>
    <row r="70" spans="1:17" s="131" customFormat="1" x14ac:dyDescent="0.25">
      <c r="A70" s="130"/>
      <c r="B70" s="130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9"/>
      <c r="O70" s="214"/>
      <c r="P70" s="148"/>
      <c r="Q70" s="148"/>
    </row>
    <row r="71" spans="1:17" s="131" customFormat="1" x14ac:dyDescent="0.25">
      <c r="A71" s="130"/>
      <c r="B71" s="130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9"/>
      <c r="O71" s="214"/>
      <c r="P71" s="148"/>
      <c r="Q71" s="148"/>
    </row>
    <row r="72" spans="1:17" s="131" customFormat="1" x14ac:dyDescent="0.25">
      <c r="A72" s="130"/>
      <c r="B72" s="130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9"/>
      <c r="O72" s="214"/>
      <c r="P72" s="148"/>
      <c r="Q72" s="148"/>
    </row>
    <row r="73" spans="1:17" s="131" customFormat="1" x14ac:dyDescent="0.25">
      <c r="A73" s="130"/>
      <c r="B73" s="130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9"/>
      <c r="O73" s="214"/>
      <c r="P73" s="148"/>
      <c r="Q73" s="148"/>
    </row>
    <row r="74" spans="1:17" s="131" customFormat="1" x14ac:dyDescent="0.25">
      <c r="A74" s="130"/>
      <c r="B74" s="130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9"/>
      <c r="O74" s="214"/>
      <c r="P74" s="148"/>
      <c r="Q74" s="148"/>
    </row>
    <row r="75" spans="1:17" s="131" customFormat="1" x14ac:dyDescent="0.25">
      <c r="A75" s="130"/>
      <c r="B75" s="130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9"/>
      <c r="O75" s="214"/>
      <c r="P75" s="148"/>
      <c r="Q75" s="148"/>
    </row>
    <row r="76" spans="1:17" s="131" customFormat="1" x14ac:dyDescent="0.25">
      <c r="A76" s="130"/>
      <c r="B76" s="130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9"/>
      <c r="O76" s="214"/>
      <c r="P76" s="148"/>
      <c r="Q76" s="148"/>
    </row>
    <row r="77" spans="1:17" s="131" customFormat="1" x14ac:dyDescent="0.25">
      <c r="A77" s="130"/>
      <c r="B77" s="130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9"/>
      <c r="O77" s="214"/>
      <c r="P77" s="148"/>
      <c r="Q77" s="148"/>
    </row>
    <row r="78" spans="1:17" s="131" customFormat="1" x14ac:dyDescent="0.25">
      <c r="A78" s="130"/>
      <c r="B78" s="130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9"/>
      <c r="O78" s="214"/>
      <c r="P78" s="148"/>
      <c r="Q78" s="148"/>
    </row>
    <row r="79" spans="1:17" s="131" customFormat="1" x14ac:dyDescent="0.25">
      <c r="A79" s="130"/>
      <c r="B79" s="130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9"/>
      <c r="O79" s="214"/>
      <c r="P79" s="148"/>
      <c r="Q79" s="148"/>
    </row>
    <row r="80" spans="1:17" s="131" customFormat="1" x14ac:dyDescent="0.25">
      <c r="A80" s="130"/>
      <c r="B80" s="130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9"/>
      <c r="O80" s="214"/>
      <c r="P80" s="148"/>
      <c r="Q80" s="148"/>
    </row>
    <row r="81" spans="1:17" s="131" customFormat="1" x14ac:dyDescent="0.25">
      <c r="A81" s="130"/>
      <c r="B81" s="130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9"/>
      <c r="O81" s="214"/>
      <c r="P81" s="148"/>
      <c r="Q81" s="148"/>
    </row>
    <row r="82" spans="1:17" s="131" customFormat="1" x14ac:dyDescent="0.25">
      <c r="A82" s="130"/>
      <c r="B82" s="130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9"/>
      <c r="O82" s="214"/>
      <c r="P82" s="148"/>
      <c r="Q82" s="148"/>
    </row>
    <row r="83" spans="1:17" s="131" customFormat="1" x14ac:dyDescent="0.25">
      <c r="A83" s="130"/>
      <c r="B83" s="130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9"/>
      <c r="O83" s="214"/>
      <c r="P83" s="148"/>
      <c r="Q83" s="148"/>
    </row>
    <row r="84" spans="1:17" s="131" customFormat="1" x14ac:dyDescent="0.25">
      <c r="A84" s="130"/>
      <c r="B84" s="130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9"/>
      <c r="O84" s="214"/>
      <c r="P84" s="148"/>
      <c r="Q84" s="148"/>
    </row>
    <row r="85" spans="1:17" s="131" customFormat="1" x14ac:dyDescent="0.25">
      <c r="A85" s="130"/>
      <c r="B85" s="130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9"/>
      <c r="O85" s="214"/>
      <c r="P85" s="148"/>
      <c r="Q85" s="148"/>
    </row>
    <row r="86" spans="1:17" s="131" customFormat="1" x14ac:dyDescent="0.25">
      <c r="A86" s="130"/>
      <c r="B86" s="130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9"/>
      <c r="O86" s="214"/>
      <c r="P86" s="148"/>
      <c r="Q86" s="148"/>
    </row>
    <row r="87" spans="1:17" s="131" customFormat="1" x14ac:dyDescent="0.25">
      <c r="A87" s="130"/>
      <c r="B87" s="130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9"/>
      <c r="O87" s="214"/>
      <c r="P87" s="148"/>
      <c r="Q87" s="148"/>
    </row>
    <row r="88" spans="1:17" s="131" customFormat="1" x14ac:dyDescent="0.25">
      <c r="A88" s="130"/>
      <c r="B88" s="130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9"/>
      <c r="O88" s="214"/>
      <c r="P88" s="148"/>
      <c r="Q88" s="148"/>
    </row>
    <row r="89" spans="1:17" s="131" customFormat="1" x14ac:dyDescent="0.25">
      <c r="A89" s="130"/>
      <c r="B89" s="130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9"/>
      <c r="O89" s="214"/>
      <c r="P89" s="148"/>
      <c r="Q89" s="148"/>
    </row>
    <row r="90" spans="1:17" s="131" customFormat="1" x14ac:dyDescent="0.25">
      <c r="A90" s="130"/>
      <c r="B90" s="130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9"/>
      <c r="O90" s="214"/>
      <c r="P90" s="148"/>
      <c r="Q90" s="148"/>
    </row>
    <row r="91" spans="1:17" s="131" customFormat="1" x14ac:dyDescent="0.25">
      <c r="A91" s="130"/>
      <c r="B91" s="130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9"/>
      <c r="O91" s="214"/>
      <c r="P91" s="148"/>
      <c r="Q91" s="148"/>
    </row>
    <row r="92" spans="1:17" s="131" customFormat="1" x14ac:dyDescent="0.25">
      <c r="A92" s="130"/>
      <c r="B92" s="130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9"/>
      <c r="O92" s="214"/>
      <c r="P92" s="148"/>
      <c r="Q92" s="148"/>
    </row>
    <row r="93" spans="1:17" s="131" customFormat="1" x14ac:dyDescent="0.25">
      <c r="A93" s="130"/>
      <c r="B93" s="130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9"/>
      <c r="O93" s="214"/>
      <c r="P93" s="148"/>
      <c r="Q93" s="148"/>
    </row>
    <row r="94" spans="1:17" s="131" customFormat="1" x14ac:dyDescent="0.25">
      <c r="A94" s="130"/>
      <c r="B94" s="130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9"/>
      <c r="O94" s="214"/>
      <c r="P94" s="148"/>
      <c r="Q94" s="148"/>
    </row>
    <row r="95" spans="1:17" s="131" customFormat="1" x14ac:dyDescent="0.25">
      <c r="A95" s="130"/>
      <c r="B95" s="130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9"/>
      <c r="O95" s="214"/>
      <c r="P95" s="148"/>
      <c r="Q95" s="148"/>
    </row>
    <row r="96" spans="1:17" s="131" customFormat="1" x14ac:dyDescent="0.25">
      <c r="A96" s="130"/>
      <c r="B96" s="130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9"/>
      <c r="O96" s="214"/>
      <c r="P96" s="148"/>
      <c r="Q96" s="148"/>
    </row>
    <row r="97" spans="1:17" s="131" customFormat="1" x14ac:dyDescent="0.25">
      <c r="A97" s="130"/>
      <c r="B97" s="130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9"/>
      <c r="O97" s="214"/>
      <c r="P97" s="148"/>
      <c r="Q97" s="148"/>
    </row>
    <row r="98" spans="1:17" x14ac:dyDescent="0.25">
      <c r="N98" s="115"/>
      <c r="O98" s="204"/>
    </row>
    <row r="99" spans="1:17" x14ac:dyDescent="0.25">
      <c r="N99" s="116"/>
      <c r="O99" s="205"/>
    </row>
    <row r="100" spans="1:17" x14ac:dyDescent="0.25">
      <c r="N100" s="116"/>
      <c r="O100" s="205"/>
    </row>
    <row r="101" spans="1:17" x14ac:dyDescent="0.25">
      <c r="N101" s="116"/>
      <c r="O101" s="205"/>
    </row>
    <row r="102" spans="1:17" x14ac:dyDescent="0.25">
      <c r="N102" s="116"/>
      <c r="O102" s="205"/>
    </row>
    <row r="103" spans="1:17" x14ac:dyDescent="0.25">
      <c r="N103" s="116"/>
      <c r="O103" s="205"/>
    </row>
    <row r="104" spans="1:17" x14ac:dyDescent="0.25">
      <c r="N104" s="116"/>
      <c r="O104" s="205"/>
    </row>
  </sheetData>
  <sheetProtection password="A6EF" sheet="1" objects="1" scenarios="1" selectLockedCells="1" selectUnlockedCells="1"/>
  <mergeCells count="9">
    <mergeCell ref="Z1:AA2"/>
    <mergeCell ref="R1:T1"/>
    <mergeCell ref="U1:W1"/>
    <mergeCell ref="C28:E28"/>
    <mergeCell ref="C1:E1"/>
    <mergeCell ref="F1:I1"/>
    <mergeCell ref="J1:M1"/>
    <mergeCell ref="C14:E14"/>
    <mergeCell ref="N1:O1"/>
  </mergeCells>
  <conditionalFormatting sqref="AA3:AA29">
    <cfRule type="containsText" dxfId="118" priority="2" operator="containsText" text="non-compliant">
      <formula>NOT(ISERROR(SEARCH("non-compliant",AA3)))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C104"/>
  <sheetViews>
    <sheetView topLeftCell="A7" workbookViewId="0">
      <pane xSplit="1" topLeftCell="P1" activePane="topRight" state="frozen"/>
      <selection activeCell="V36" sqref="V36"/>
      <selection pane="topRight" activeCell="U21" sqref="U21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50"/>
    <col min="21" max="21" width="13.28515625" customWidth="1"/>
    <col min="22" max="22" width="9.140625" style="51"/>
    <col min="23" max="23" width="15.5703125" customWidth="1"/>
    <col min="24" max="24" width="15.28515625" customWidth="1"/>
    <col min="25" max="25" width="12.7109375" customWidth="1"/>
  </cols>
  <sheetData>
    <row r="1" spans="1:29" ht="22.5" customHeight="1" x14ac:dyDescent="0.25">
      <c r="A1" s="83" t="s">
        <v>152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>
        <v>188530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4"/>
      <c r="V2" s="21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36">
        <v>27.7148</v>
      </c>
      <c r="S3" s="36">
        <v>46.4</v>
      </c>
      <c r="T3" s="36">
        <v>57.724400000000003</v>
      </c>
      <c r="U3" s="14">
        <v>24</v>
      </c>
      <c r="V3" s="247">
        <v>60</v>
      </c>
      <c r="W3" s="14" t="s">
        <v>5</v>
      </c>
      <c r="X3" s="142" t="str">
        <f>IF(T3&lt;=80,"compliant","non-compliant")</f>
        <v>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36">
        <v>15.268750000000001</v>
      </c>
      <c r="S4" s="36">
        <v>29.350999999999999</v>
      </c>
      <c r="T4" s="36">
        <v>48.954749999999997</v>
      </c>
      <c r="U4" s="14">
        <v>20</v>
      </c>
      <c r="V4" s="247">
        <v>25</v>
      </c>
      <c r="W4" s="14" t="s">
        <v>114</v>
      </c>
      <c r="X4" s="142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36">
        <v>262.33085</v>
      </c>
      <c r="S5" s="36">
        <v>399.63150000000002</v>
      </c>
      <c r="T5" s="140">
        <v>635.30264999999997</v>
      </c>
      <c r="U5" s="14">
        <v>240</v>
      </c>
      <c r="V5" s="247">
        <v>400</v>
      </c>
      <c r="W5" s="14" t="s">
        <v>6</v>
      </c>
      <c r="X5" s="142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36">
        <v>36.85</v>
      </c>
      <c r="S6" s="36">
        <v>59.65</v>
      </c>
      <c r="T6" s="36">
        <v>73.400000000000006</v>
      </c>
      <c r="U6" s="14">
        <v>35</v>
      </c>
      <c r="V6" s="247">
        <v>60</v>
      </c>
      <c r="W6" s="14" t="s">
        <v>121</v>
      </c>
      <c r="X6" s="142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36">
        <v>0.4052</v>
      </c>
      <c r="S7" s="36">
        <v>0.51100000000000001</v>
      </c>
      <c r="T7" s="36">
        <v>0.59699999999999998</v>
      </c>
      <c r="U7" s="14">
        <v>0.75</v>
      </c>
      <c r="V7" s="247">
        <v>0.75</v>
      </c>
      <c r="W7" s="14" t="s">
        <v>5</v>
      </c>
      <c r="X7" s="142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36">
        <v>5.4795999999999996</v>
      </c>
      <c r="S8" s="36">
        <v>7.7380000000000004</v>
      </c>
      <c r="T8" s="36">
        <v>14.3248</v>
      </c>
      <c r="U8" s="14">
        <v>25</v>
      </c>
      <c r="V8" s="247">
        <v>20</v>
      </c>
      <c r="W8" s="14" t="s">
        <v>5</v>
      </c>
      <c r="X8" s="142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36">
        <v>16.8355</v>
      </c>
      <c r="S9" s="36">
        <v>24.65</v>
      </c>
      <c r="T9" s="36">
        <v>46.6205</v>
      </c>
      <c r="U9" s="14">
        <v>15</v>
      </c>
      <c r="V9" s="247">
        <v>25</v>
      </c>
      <c r="W9" s="14" t="s">
        <v>5</v>
      </c>
      <c r="X9" s="142" t="str">
        <f>IF(T9&lt;=50,"compliant","non-compliant")</f>
        <v>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36">
        <v>20.33625</v>
      </c>
      <c r="S10" s="36">
        <v>33.515999999999998</v>
      </c>
      <c r="T10" s="36">
        <v>59.121250000000003</v>
      </c>
      <c r="U10" s="14">
        <v>30</v>
      </c>
      <c r="V10" s="247">
        <v>30</v>
      </c>
      <c r="W10" s="14" t="s">
        <v>6</v>
      </c>
      <c r="X10" s="142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36">
        <v>4.36E-2</v>
      </c>
      <c r="S11" s="36">
        <v>0.34100000000000003</v>
      </c>
      <c r="T11" s="36">
        <v>0.90359999999999996</v>
      </c>
      <c r="U11" s="14">
        <v>7.0000000000000001E-3</v>
      </c>
      <c r="V11" s="244">
        <v>0.05</v>
      </c>
      <c r="W11" s="84" t="s">
        <v>4</v>
      </c>
      <c r="X11" s="142" t="str">
        <f>IF(S11&lt;=0.15,"compliant","non-compliant")</f>
        <v>non-compliant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36">
        <v>0.15970000000000001</v>
      </c>
      <c r="S12" s="36">
        <v>2.9464999999999999</v>
      </c>
      <c r="T12" s="140">
        <v>14.7638</v>
      </c>
      <c r="U12" s="14">
        <v>0.05</v>
      </c>
      <c r="V12" s="247">
        <v>2</v>
      </c>
      <c r="W12" s="14" t="s">
        <v>5</v>
      </c>
      <c r="X12" s="142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2"/>
      <c r="S13" s="12"/>
      <c r="T13" s="12"/>
      <c r="U13" s="14">
        <v>0.25</v>
      </c>
      <c r="V13" s="247">
        <v>0.25</v>
      </c>
      <c r="W13" s="14"/>
      <c r="X13" s="142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36">
        <v>6.4720000000000004</v>
      </c>
      <c r="S14" s="36">
        <v>7.03</v>
      </c>
      <c r="T14" s="36">
        <v>7.6871999999999998</v>
      </c>
      <c r="U14" s="14" t="s">
        <v>59</v>
      </c>
      <c r="V14" s="247" t="s">
        <v>59</v>
      </c>
      <c r="W14" s="15" t="s">
        <v>6</v>
      </c>
      <c r="X14" s="142" t="str">
        <f>IF(R14&gt;=6.5,"compliant","non-compliant")</f>
        <v>non-compliant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36">
        <v>0.2</v>
      </c>
      <c r="S15" s="36">
        <v>0.51500000000000001</v>
      </c>
      <c r="T15" s="36">
        <v>2.48</v>
      </c>
      <c r="U15" s="14">
        <v>1.25</v>
      </c>
      <c r="V15" s="247">
        <v>0.1</v>
      </c>
      <c r="W15" s="14" t="s">
        <v>4</v>
      </c>
      <c r="X15" s="142" t="str">
        <f>IF(S15&lt;=0.025,"compliant","non-compliant")</f>
        <v>non-compliant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36">
        <v>93.117249999999999</v>
      </c>
      <c r="S16" s="36">
        <v>142.5</v>
      </c>
      <c r="T16" s="36">
        <v>195.54175000000001</v>
      </c>
      <c r="U16" s="14">
        <v>30</v>
      </c>
      <c r="V16" s="247">
        <v>200</v>
      </c>
      <c r="W16" s="74" t="s">
        <v>122</v>
      </c>
      <c r="X16" s="142" t="str">
        <f>IF(T16&lt;=400,"compliant","non-compliant")</f>
        <v>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65.804599999999994</v>
      </c>
      <c r="S17" s="36">
        <v>75.263000000000005</v>
      </c>
      <c r="T17" s="36">
        <v>131.91480000000001</v>
      </c>
      <c r="U17" s="14">
        <v>120</v>
      </c>
      <c r="V17" s="247">
        <v>120</v>
      </c>
      <c r="W17" s="14" t="s">
        <v>72</v>
      </c>
      <c r="X17" s="142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18">
        <v>10</v>
      </c>
      <c r="V18" s="247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14" t="s">
        <v>93</v>
      </c>
      <c r="V19" s="247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18">
        <v>1.5</v>
      </c>
      <c r="V20" s="247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18"/>
      <c r="V21" s="247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4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4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4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14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4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4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14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>
        <v>0.18</v>
      </c>
      <c r="V29" s="244">
        <v>0.02</v>
      </c>
      <c r="W29" s="75" t="s">
        <v>6</v>
      </c>
      <c r="X29" s="18"/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14:E14"/>
    <mergeCell ref="C28:E28"/>
    <mergeCell ref="C1:E1"/>
    <mergeCell ref="F1:I1"/>
    <mergeCell ref="J1:M1"/>
    <mergeCell ref="R1:T1"/>
    <mergeCell ref="N1:O1"/>
  </mergeCells>
  <conditionalFormatting sqref="X18:X29">
    <cfRule type="containsText" dxfId="12" priority="7" operator="containsText" text="non-compliant">
      <formula>NOT(ISERROR(SEARCH("non-compliant",X18)))</formula>
    </cfRule>
  </conditionalFormatting>
  <conditionalFormatting sqref="X3:X10 X15:X17 X12:X13">
    <cfRule type="containsText" dxfId="11" priority="4" operator="containsText" text="non-compliant">
      <formula>NOT(ISERROR(SEARCH("non-compliant",X3)))</formula>
    </cfRule>
  </conditionalFormatting>
  <conditionalFormatting sqref="X14">
    <cfRule type="containsText" dxfId="10" priority="3" operator="containsText" text="non-compliant">
      <formula>NOT(ISERROR(SEARCH("non-compliant",X14)))</formula>
    </cfRule>
  </conditionalFormatting>
  <conditionalFormatting sqref="Y14">
    <cfRule type="cellIs" dxfId="9" priority="2" operator="equal">
      <formula>"non-compliant"</formula>
    </cfRule>
  </conditionalFormatting>
  <conditionalFormatting sqref="X11">
    <cfRule type="containsText" dxfId="8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C104"/>
  <sheetViews>
    <sheetView workbookViewId="0">
      <pane xSplit="1" topLeftCell="K1" activePane="topRight" state="frozen"/>
      <selection activeCell="V36" sqref="V36"/>
      <selection pane="topRight" activeCell="U3" sqref="U3:U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1"/>
    <col min="22" max="22" width="18.5703125" customWidth="1"/>
    <col min="23" max="23" width="13.85546875" customWidth="1"/>
  </cols>
  <sheetData>
    <row r="1" spans="1:29" ht="22.5" customHeight="1" x14ac:dyDescent="0.25">
      <c r="A1" s="83" t="s">
        <v>153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82" t="s">
        <v>94</v>
      </c>
      <c r="S1" s="283"/>
      <c r="T1" s="284"/>
      <c r="U1" s="33" t="s">
        <v>84</v>
      </c>
      <c r="V1" s="263" t="s">
        <v>120</v>
      </c>
      <c r="W1" s="264"/>
      <c r="X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21"/>
      <c r="V2" s="265"/>
      <c r="W2" s="266"/>
      <c r="X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36"/>
      <c r="S3" s="36"/>
      <c r="T3" s="36"/>
      <c r="U3" s="244">
        <v>55</v>
      </c>
      <c r="V3" s="47" t="s">
        <v>5</v>
      </c>
      <c r="W3" s="18"/>
      <c r="X3" s="225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36"/>
      <c r="S4" s="36"/>
      <c r="T4" s="36"/>
      <c r="U4" s="244">
        <v>15</v>
      </c>
      <c r="V4" s="47" t="s">
        <v>114</v>
      </c>
      <c r="W4" s="18"/>
      <c r="X4" s="230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36"/>
      <c r="S5" s="36"/>
      <c r="T5" s="36"/>
      <c r="U5" s="244">
        <v>350</v>
      </c>
      <c r="V5" s="47" t="s">
        <v>6</v>
      </c>
      <c r="W5" s="18"/>
      <c r="X5" s="230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36"/>
      <c r="S6" s="36"/>
      <c r="T6" s="36"/>
      <c r="U6" s="244">
        <v>75</v>
      </c>
      <c r="V6" s="47" t="s">
        <v>121</v>
      </c>
      <c r="W6" s="18"/>
      <c r="X6" s="230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36"/>
      <c r="S7" s="36"/>
      <c r="T7" s="36"/>
      <c r="U7" s="244">
        <v>0.7</v>
      </c>
      <c r="V7" s="47" t="s">
        <v>5</v>
      </c>
      <c r="W7" s="18"/>
      <c r="X7" s="225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36"/>
      <c r="S8" s="36"/>
      <c r="T8" s="36"/>
      <c r="U8" s="244">
        <v>2</v>
      </c>
      <c r="V8" s="47" t="s">
        <v>5</v>
      </c>
      <c r="W8" s="18"/>
      <c r="X8" s="225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36"/>
      <c r="S9" s="36"/>
      <c r="T9" s="36"/>
      <c r="U9" s="244">
        <v>30</v>
      </c>
      <c r="V9" s="47" t="s">
        <v>5</v>
      </c>
      <c r="W9" s="18"/>
      <c r="X9" s="225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36"/>
      <c r="S10" s="36"/>
      <c r="T10" s="36"/>
      <c r="U10" s="244">
        <v>15</v>
      </c>
      <c r="V10" s="47" t="s">
        <v>6</v>
      </c>
      <c r="W10" s="18"/>
      <c r="X10" s="225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36"/>
      <c r="S11" s="36"/>
      <c r="T11" s="36"/>
      <c r="U11" s="244">
        <v>0.05</v>
      </c>
      <c r="V11" s="84" t="s">
        <v>4</v>
      </c>
      <c r="W11" s="18"/>
      <c r="X11" s="225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36"/>
      <c r="S12" s="36"/>
      <c r="T12" s="36"/>
      <c r="U12" s="244">
        <v>0.5</v>
      </c>
      <c r="V12" s="14" t="s">
        <v>5</v>
      </c>
      <c r="W12" s="18"/>
      <c r="X12" s="225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2"/>
      <c r="S13" s="12"/>
      <c r="T13" s="12"/>
      <c r="U13" s="244">
        <v>0.25</v>
      </c>
      <c r="V13" s="14"/>
      <c r="W13" s="18"/>
      <c r="X13" s="225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36"/>
      <c r="S14" s="36"/>
      <c r="T14" s="36"/>
      <c r="U14" s="244" t="s">
        <v>59</v>
      </c>
      <c r="V14" s="15" t="s">
        <v>6</v>
      </c>
      <c r="W14" s="18"/>
      <c r="X14" s="230"/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36"/>
      <c r="S15" s="36"/>
      <c r="T15" s="36"/>
      <c r="U15" s="244">
        <v>0.1</v>
      </c>
      <c r="V15" s="14" t="s">
        <v>4</v>
      </c>
      <c r="W15" s="18"/>
      <c r="X15" s="225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36"/>
      <c r="S16" s="36"/>
      <c r="T16" s="36"/>
      <c r="U16" s="244">
        <v>150</v>
      </c>
      <c r="V16" s="74" t="s">
        <v>122</v>
      </c>
      <c r="W16" s="18"/>
      <c r="X16" s="225"/>
      <c r="AC16" s="157"/>
    </row>
    <row r="17" spans="1:2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/>
      <c r="S17" s="36"/>
      <c r="T17" s="36"/>
      <c r="U17" s="244">
        <v>130</v>
      </c>
      <c r="V17" s="14" t="s">
        <v>72</v>
      </c>
      <c r="W17" s="18"/>
      <c r="X17" s="225"/>
    </row>
    <row r="18" spans="1:2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4"/>
      <c r="S18" s="14"/>
      <c r="T18" s="14"/>
      <c r="U18" s="244">
        <v>5</v>
      </c>
      <c r="V18" s="75" t="s">
        <v>5</v>
      </c>
      <c r="W18" s="14"/>
      <c r="X18" s="14"/>
    </row>
    <row r="19" spans="1:2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4"/>
      <c r="S19" s="14"/>
      <c r="T19" s="14"/>
      <c r="U19" s="244">
        <v>9</v>
      </c>
      <c r="V19" s="65"/>
      <c r="W19" s="14"/>
      <c r="X19" s="14"/>
    </row>
    <row r="20" spans="1:2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4"/>
      <c r="S20" s="14"/>
      <c r="T20" s="14"/>
      <c r="U20" s="244">
        <v>2</v>
      </c>
      <c r="V20" s="75" t="s">
        <v>6</v>
      </c>
      <c r="W20" s="18"/>
      <c r="X20" s="14"/>
    </row>
    <row r="21" spans="1:2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4"/>
      <c r="S21" s="14"/>
      <c r="T21" s="14"/>
      <c r="U21" s="244">
        <v>25</v>
      </c>
      <c r="V21" s="75" t="s">
        <v>6</v>
      </c>
      <c r="W21" s="18"/>
      <c r="X21" s="14"/>
    </row>
    <row r="22" spans="1:2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244">
        <v>1.5</v>
      </c>
      <c r="V22" s="75"/>
      <c r="W22" s="14"/>
      <c r="X22" s="14"/>
    </row>
    <row r="23" spans="1:2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244">
        <v>130</v>
      </c>
      <c r="V23" s="75" t="s">
        <v>123</v>
      </c>
      <c r="W23" s="14"/>
      <c r="X23" s="14"/>
    </row>
    <row r="24" spans="1:2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244">
        <v>130</v>
      </c>
      <c r="V24" s="75" t="s">
        <v>123</v>
      </c>
      <c r="W24" s="14"/>
      <c r="X24" s="14"/>
    </row>
    <row r="25" spans="1:2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4"/>
      <c r="U25" s="244">
        <v>0.15</v>
      </c>
      <c r="V25" s="75" t="s">
        <v>4</v>
      </c>
      <c r="W25" s="14"/>
      <c r="X25" s="14"/>
    </row>
    <row r="26" spans="1:2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244">
        <v>0.5</v>
      </c>
      <c r="V26" s="75" t="s">
        <v>6</v>
      </c>
      <c r="W26" s="14"/>
      <c r="X26" s="14"/>
    </row>
    <row r="27" spans="1:2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244">
        <v>7</v>
      </c>
      <c r="V27" s="75" t="s">
        <v>4</v>
      </c>
      <c r="W27" s="14"/>
      <c r="X27" s="14"/>
    </row>
    <row r="28" spans="1:2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4"/>
      <c r="S28" s="14"/>
      <c r="T28" s="14"/>
      <c r="U28" s="244">
        <v>0.1</v>
      </c>
      <c r="V28" s="75" t="s">
        <v>5</v>
      </c>
      <c r="W28" s="18"/>
      <c r="X28" s="14"/>
    </row>
    <row r="29" spans="1:2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244">
        <v>0.02</v>
      </c>
      <c r="V29" s="75" t="s">
        <v>6</v>
      </c>
      <c r="W29" s="18"/>
      <c r="X29" s="14"/>
    </row>
    <row r="30" spans="1:24" x14ac:dyDescent="0.25">
      <c r="N30" s="115"/>
      <c r="O30" s="204"/>
      <c r="P30" s="115"/>
    </row>
    <row r="31" spans="1:24" ht="27.75" customHeight="1" x14ac:dyDescent="0.25">
      <c r="H31" s="300" t="s">
        <v>169</v>
      </c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</row>
    <row r="32" spans="1:2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9">
    <mergeCell ref="V1:W2"/>
    <mergeCell ref="N1:O1"/>
    <mergeCell ref="H31:W31"/>
    <mergeCell ref="C28:E28"/>
    <mergeCell ref="C1:E1"/>
    <mergeCell ref="F1:I1"/>
    <mergeCell ref="J1:M1"/>
    <mergeCell ref="R1:T1"/>
    <mergeCell ref="C14:E14"/>
  </mergeCells>
  <conditionalFormatting sqref="W3:W10 W12:W29">
    <cfRule type="containsText" dxfId="7" priority="2" operator="containsText" text="non-compliant">
      <formula>NOT(ISERROR(SEARCH("non-compliant",W3)))</formula>
    </cfRule>
  </conditionalFormatting>
  <conditionalFormatting sqref="W11">
    <cfRule type="containsText" dxfId="6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AC104"/>
  <sheetViews>
    <sheetView topLeftCell="I10" workbookViewId="0">
      <selection activeCell="T10" sqref="T10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1"/>
    <col min="22" max="22" width="19.28515625" customWidth="1"/>
    <col min="23" max="23" width="11.7109375" customWidth="1"/>
  </cols>
  <sheetData>
    <row r="1" spans="1:29" ht="22.5" customHeight="1" x14ac:dyDescent="0.25">
      <c r="A1" s="79" t="s">
        <v>154</v>
      </c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301" t="s">
        <v>94</v>
      </c>
      <c r="S1" s="302"/>
      <c r="T1" s="303"/>
      <c r="U1" s="13" t="s">
        <v>84</v>
      </c>
      <c r="V1" s="263" t="s">
        <v>120</v>
      </c>
      <c r="W1" s="264"/>
      <c r="X1" s="14"/>
    </row>
    <row r="2" spans="1:29" ht="28.5" customHeight="1" x14ac:dyDescent="0.25">
      <c r="A2" s="7" t="s">
        <v>0</v>
      </c>
      <c r="B2" s="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23">
        <v>0.05</v>
      </c>
      <c r="S2" s="23">
        <v>0.5</v>
      </c>
      <c r="T2" s="23">
        <v>0.95</v>
      </c>
      <c r="U2" s="11"/>
      <c r="V2" s="265"/>
      <c r="W2" s="266"/>
      <c r="X2" s="14"/>
    </row>
    <row r="3" spans="1:29" x14ac:dyDescent="0.25">
      <c r="A3" s="8" t="s">
        <v>73</v>
      </c>
      <c r="B3" s="8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25"/>
      <c r="S3" s="25"/>
      <c r="T3" s="25"/>
      <c r="U3" s="244">
        <v>45</v>
      </c>
      <c r="V3" s="47" t="s">
        <v>5</v>
      </c>
      <c r="W3" s="18"/>
      <c r="X3" s="225"/>
      <c r="AA3" s="144"/>
      <c r="AC3" s="157"/>
    </row>
    <row r="4" spans="1:29" x14ac:dyDescent="0.25">
      <c r="A4" s="8" t="s">
        <v>74</v>
      </c>
      <c r="B4" s="8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25"/>
      <c r="S4" s="25"/>
      <c r="T4" s="25"/>
      <c r="U4" s="244">
        <v>20</v>
      </c>
      <c r="V4" s="47" t="s">
        <v>114</v>
      </c>
      <c r="W4" s="18"/>
      <c r="X4" s="230"/>
      <c r="AA4" s="144"/>
      <c r="AC4" s="157"/>
    </row>
    <row r="5" spans="1:29" x14ac:dyDescent="0.25">
      <c r="A5" s="8" t="s">
        <v>71</v>
      </c>
      <c r="B5" s="8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73"/>
      <c r="R5" s="25"/>
      <c r="S5" s="25"/>
      <c r="T5" s="25"/>
      <c r="U5" s="244">
        <v>350</v>
      </c>
      <c r="V5" s="47" t="s">
        <v>6</v>
      </c>
      <c r="W5" s="18"/>
      <c r="X5" s="230"/>
      <c r="AA5" s="144"/>
      <c r="AC5" s="157"/>
    </row>
    <row r="6" spans="1:29" x14ac:dyDescent="0.25">
      <c r="A6" s="8" t="s">
        <v>34</v>
      </c>
      <c r="B6" s="8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25"/>
      <c r="S6" s="25"/>
      <c r="T6" s="25"/>
      <c r="U6" s="244">
        <v>55</v>
      </c>
      <c r="V6" s="47" t="s">
        <v>121</v>
      </c>
      <c r="W6" s="18"/>
      <c r="X6" s="230"/>
      <c r="AA6" s="144"/>
      <c r="AC6" s="157"/>
    </row>
    <row r="7" spans="1:29" x14ac:dyDescent="0.25">
      <c r="A7" s="8" t="s">
        <v>75</v>
      </c>
      <c r="B7" s="8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25"/>
      <c r="S7" s="25"/>
      <c r="T7" s="25"/>
      <c r="U7" s="244">
        <v>0.75</v>
      </c>
      <c r="V7" s="47" t="s">
        <v>5</v>
      </c>
      <c r="W7" s="18"/>
      <c r="X7" s="225"/>
      <c r="AA7" s="144"/>
      <c r="AC7" s="157"/>
    </row>
    <row r="8" spans="1:29" x14ac:dyDescent="0.25">
      <c r="A8" s="8" t="s">
        <v>76</v>
      </c>
      <c r="B8" s="8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25"/>
      <c r="S8" s="25"/>
      <c r="T8" s="25"/>
      <c r="U8" s="244">
        <v>20</v>
      </c>
      <c r="V8" s="47" t="s">
        <v>5</v>
      </c>
      <c r="W8" s="18"/>
      <c r="X8" s="225"/>
      <c r="AA8" s="144"/>
      <c r="AC8" s="157"/>
    </row>
    <row r="9" spans="1:29" x14ac:dyDescent="0.25">
      <c r="A9" s="8" t="s">
        <v>77</v>
      </c>
      <c r="B9" s="8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25"/>
      <c r="S9" s="25"/>
      <c r="T9" s="25"/>
      <c r="U9" s="244">
        <v>40</v>
      </c>
      <c r="V9" s="47" t="s">
        <v>5</v>
      </c>
      <c r="W9" s="18"/>
      <c r="X9" s="225"/>
      <c r="AA9" s="144"/>
      <c r="AC9" s="157"/>
    </row>
    <row r="10" spans="1:29" x14ac:dyDescent="0.25">
      <c r="A10" s="8" t="s">
        <v>78</v>
      </c>
      <c r="B10" s="8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25"/>
      <c r="S10" s="25"/>
      <c r="T10" s="25"/>
      <c r="U10" s="244">
        <v>50</v>
      </c>
      <c r="V10" s="47" t="s">
        <v>6</v>
      </c>
      <c r="W10" s="18"/>
      <c r="X10" s="225"/>
      <c r="AC10" s="157"/>
    </row>
    <row r="11" spans="1:29" x14ac:dyDescent="0.25">
      <c r="A11" s="8" t="s">
        <v>86</v>
      </c>
      <c r="B11" s="8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25"/>
      <c r="S11" s="25"/>
      <c r="T11" s="25"/>
      <c r="U11" s="244">
        <v>0.05</v>
      </c>
      <c r="V11" s="84" t="s">
        <v>4</v>
      </c>
      <c r="W11" s="18"/>
      <c r="X11" s="225"/>
      <c r="AC11" s="157"/>
    </row>
    <row r="12" spans="1:29" x14ac:dyDescent="0.25">
      <c r="A12" s="8" t="s">
        <v>51</v>
      </c>
      <c r="B12" s="8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25"/>
      <c r="S12" s="25"/>
      <c r="T12" s="25"/>
      <c r="U12" s="244">
        <v>0.5</v>
      </c>
      <c r="V12" s="14" t="s">
        <v>5</v>
      </c>
      <c r="W12" s="18"/>
      <c r="X12" s="225"/>
      <c r="AC12" s="157"/>
    </row>
    <row r="13" spans="1:29" x14ac:dyDescent="0.25">
      <c r="A13" s="8" t="s">
        <v>79</v>
      </c>
      <c r="B13" s="8" t="s">
        <v>83</v>
      </c>
      <c r="C13" s="18"/>
      <c r="D13" s="18"/>
      <c r="E13" s="18"/>
      <c r="F13" s="73"/>
      <c r="G13" s="73"/>
      <c r="H13" s="73"/>
      <c r="I13" s="73"/>
      <c r="J13" s="73"/>
      <c r="K13" s="73"/>
      <c r="L13" s="73"/>
      <c r="M13" s="73"/>
      <c r="N13" s="18"/>
      <c r="O13" s="201"/>
      <c r="P13" s="18"/>
      <c r="Q13" s="73"/>
      <c r="R13" s="26"/>
      <c r="S13" s="26"/>
      <c r="T13" s="26"/>
      <c r="U13" s="244">
        <v>0.25</v>
      </c>
      <c r="V13" s="14"/>
      <c r="W13" s="18"/>
      <c r="X13" s="225"/>
      <c r="AC13" s="157"/>
    </row>
    <row r="14" spans="1:29" ht="15" customHeight="1" x14ac:dyDescent="0.25">
      <c r="A14" s="8" t="s">
        <v>53</v>
      </c>
      <c r="B14" s="8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25"/>
      <c r="S14" s="25"/>
      <c r="T14" s="25"/>
      <c r="U14" s="244" t="s">
        <v>59</v>
      </c>
      <c r="V14" s="15" t="s">
        <v>6</v>
      </c>
      <c r="W14" s="18"/>
      <c r="X14" s="230"/>
      <c r="AC14" s="157"/>
    </row>
    <row r="15" spans="1:29" x14ac:dyDescent="0.25">
      <c r="A15" s="8" t="s">
        <v>80</v>
      </c>
      <c r="B15" s="8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25"/>
      <c r="S15" s="25"/>
      <c r="T15" s="25"/>
      <c r="U15" s="244">
        <v>0.02</v>
      </c>
      <c r="V15" s="14" t="s">
        <v>4</v>
      </c>
      <c r="W15" s="18"/>
      <c r="X15" s="225"/>
      <c r="AC15" s="157"/>
    </row>
    <row r="16" spans="1:29" ht="34.5" x14ac:dyDescent="0.25">
      <c r="A16" s="8" t="s">
        <v>81</v>
      </c>
      <c r="B16" s="8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25"/>
      <c r="S16" s="25"/>
      <c r="T16" s="25"/>
      <c r="U16" s="244">
        <v>190</v>
      </c>
      <c r="V16" s="74" t="s">
        <v>122</v>
      </c>
      <c r="W16" s="18"/>
      <c r="X16" s="225"/>
      <c r="AC16" s="157"/>
    </row>
    <row r="17" spans="1:24" x14ac:dyDescent="0.25">
      <c r="A17" s="8" t="s">
        <v>82</v>
      </c>
      <c r="B17" s="8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25"/>
      <c r="S17" s="25"/>
      <c r="T17" s="25"/>
      <c r="U17" s="244">
        <v>120</v>
      </c>
      <c r="V17" s="14" t="s">
        <v>72</v>
      </c>
      <c r="W17" s="18"/>
      <c r="X17" s="225"/>
    </row>
    <row r="18" spans="1:24" x14ac:dyDescent="0.25">
      <c r="A18" s="17" t="s">
        <v>87</v>
      </c>
      <c r="B18" s="4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2"/>
      <c r="S18" s="2"/>
      <c r="T18" s="2"/>
      <c r="U18" s="244">
        <v>10</v>
      </c>
      <c r="V18" s="75" t="s">
        <v>5</v>
      </c>
      <c r="W18" s="14"/>
      <c r="X18" s="14"/>
    </row>
    <row r="19" spans="1:24" x14ac:dyDescent="0.25">
      <c r="A19" s="17" t="s">
        <v>32</v>
      </c>
      <c r="B19" s="17" t="s">
        <v>83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18"/>
      <c r="O19" s="201"/>
      <c r="P19" s="18"/>
      <c r="Q19" s="73"/>
      <c r="R19" s="2"/>
      <c r="S19" s="2"/>
      <c r="T19" s="2"/>
      <c r="U19" s="244">
        <v>9</v>
      </c>
      <c r="V19" s="65"/>
      <c r="W19" s="14"/>
      <c r="X19" s="14"/>
    </row>
    <row r="20" spans="1:2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2"/>
      <c r="S20" s="2"/>
      <c r="T20" s="2"/>
      <c r="U20" s="244">
        <v>2</v>
      </c>
      <c r="V20" s="75" t="s">
        <v>6</v>
      </c>
      <c r="W20" s="18"/>
      <c r="X20" s="14"/>
    </row>
    <row r="21" spans="1:2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2"/>
      <c r="S21" s="2"/>
      <c r="T21" s="2"/>
      <c r="U21" s="244">
        <v>5</v>
      </c>
      <c r="V21" s="75" t="s">
        <v>6</v>
      </c>
      <c r="W21" s="18"/>
      <c r="X21" s="14"/>
    </row>
    <row r="22" spans="1:2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2"/>
      <c r="S22" s="2"/>
      <c r="T22" s="2"/>
      <c r="U22" s="244">
        <v>1.5</v>
      </c>
      <c r="V22" s="75"/>
      <c r="W22" s="14"/>
      <c r="X22" s="14"/>
    </row>
    <row r="23" spans="1:2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2"/>
      <c r="S23" s="2"/>
      <c r="T23" s="2"/>
      <c r="U23" s="244">
        <v>130</v>
      </c>
      <c r="V23" s="75" t="s">
        <v>123</v>
      </c>
      <c r="W23" s="14"/>
      <c r="X23" s="14"/>
    </row>
    <row r="24" spans="1:2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2"/>
      <c r="S24" s="2"/>
      <c r="T24" s="2"/>
      <c r="U24" s="244">
        <v>130</v>
      </c>
      <c r="V24" s="75" t="s">
        <v>123</v>
      </c>
      <c r="W24" s="14"/>
      <c r="X24" s="14"/>
    </row>
    <row r="25" spans="1:2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2"/>
      <c r="S25" s="2"/>
      <c r="T25" s="2"/>
      <c r="U25" s="244">
        <v>0.02</v>
      </c>
      <c r="V25" s="75" t="s">
        <v>4</v>
      </c>
      <c r="W25" s="14"/>
      <c r="X25" s="14"/>
    </row>
    <row r="26" spans="1:2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2"/>
      <c r="S26" s="2"/>
      <c r="T26" s="2"/>
      <c r="U26" s="244">
        <v>0.5</v>
      </c>
      <c r="V26" s="75" t="s">
        <v>6</v>
      </c>
      <c r="W26" s="14"/>
      <c r="X26" s="14"/>
    </row>
    <row r="27" spans="1:2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2"/>
      <c r="S27" s="2"/>
      <c r="T27" s="2"/>
      <c r="U27" s="244">
        <v>7</v>
      </c>
      <c r="V27" s="75" t="s">
        <v>4</v>
      </c>
      <c r="W27" s="14"/>
      <c r="X27" s="14"/>
    </row>
    <row r="28" spans="1:24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2"/>
      <c r="S28" s="2"/>
      <c r="T28" s="2"/>
      <c r="U28" s="244">
        <v>0.3</v>
      </c>
      <c r="V28" s="75" t="s">
        <v>5</v>
      </c>
      <c r="W28" s="18"/>
      <c r="X28" s="14"/>
    </row>
    <row r="29" spans="1:2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2"/>
      <c r="S29" s="2"/>
      <c r="T29" s="2"/>
      <c r="U29" s="244">
        <v>0.02</v>
      </c>
      <c r="V29" s="75" t="s">
        <v>6</v>
      </c>
      <c r="W29" s="18"/>
      <c r="X29" s="14"/>
    </row>
    <row r="30" spans="1:24" x14ac:dyDescent="0.25">
      <c r="N30" s="115"/>
      <c r="O30" s="204"/>
      <c r="P30" s="115"/>
    </row>
    <row r="31" spans="1:24" ht="27.75" customHeight="1" x14ac:dyDescent="0.25">
      <c r="H31" s="300" t="s">
        <v>170</v>
      </c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</row>
    <row r="32" spans="1:2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9">
    <mergeCell ref="H31:W31"/>
    <mergeCell ref="C28:E28"/>
    <mergeCell ref="C1:E1"/>
    <mergeCell ref="F1:I1"/>
    <mergeCell ref="J1:M1"/>
    <mergeCell ref="R1:T1"/>
    <mergeCell ref="C14:E14"/>
    <mergeCell ref="V1:W2"/>
    <mergeCell ref="N1:O1"/>
  </mergeCells>
  <conditionalFormatting sqref="W3:W10 W12:W29">
    <cfRule type="containsText" dxfId="5" priority="2" operator="containsText" text="non-compliant">
      <formula>NOT(ISERROR(SEARCH("non-compliant",W3)))</formula>
    </cfRule>
  </conditionalFormatting>
  <conditionalFormatting sqref="W11">
    <cfRule type="containsText" dxfId="4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abSelected="1" topLeftCell="A13" workbookViewId="0">
      <pane xSplit="1" topLeftCell="N1" activePane="topRight" state="frozen"/>
      <selection activeCell="V36" sqref="V36"/>
      <selection pane="topRight" activeCell="V33" sqref="V33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20" width="9.140625" style="1"/>
    <col min="21" max="22" width="12" customWidth="1"/>
    <col min="23" max="23" width="23" style="39" customWidth="1"/>
    <col min="24" max="24" width="13.7109375" customWidth="1"/>
  </cols>
  <sheetData>
    <row r="1" spans="1:29" ht="22.5" customHeight="1" x14ac:dyDescent="0.25">
      <c r="A1" s="83" t="s">
        <v>155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10" t="s">
        <v>8</v>
      </c>
      <c r="R1" s="257">
        <v>188530</v>
      </c>
      <c r="S1" s="258"/>
      <c r="T1" s="259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11" t="s">
        <v>9</v>
      </c>
      <c r="R2" s="35">
        <v>0.05</v>
      </c>
      <c r="S2" s="35">
        <v>0.5</v>
      </c>
      <c r="T2" s="35">
        <v>0.95</v>
      </c>
      <c r="U2" s="15"/>
      <c r="V2" s="22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6"/>
      <c r="R3" s="36">
        <v>11.597</v>
      </c>
      <c r="S3" s="36">
        <v>14.1045</v>
      </c>
      <c r="T3" s="36">
        <v>28.35</v>
      </c>
      <c r="U3" s="15">
        <v>24</v>
      </c>
      <c r="V3" s="244">
        <v>32</v>
      </c>
      <c r="W3" s="14" t="s">
        <v>5</v>
      </c>
      <c r="X3" s="142" t="str">
        <f>IF(T3&lt;=80,"compliant","noncompliance")</f>
        <v>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6"/>
      <c r="R4" s="36">
        <v>7.2957999999999998</v>
      </c>
      <c r="S4" s="36">
        <v>12.492000000000001</v>
      </c>
      <c r="T4" s="36">
        <v>20.2728</v>
      </c>
      <c r="U4" s="15">
        <v>20</v>
      </c>
      <c r="V4" s="244">
        <v>20</v>
      </c>
      <c r="W4" s="14" t="s">
        <v>114</v>
      </c>
      <c r="X4" s="142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8"/>
      <c r="R5" s="36">
        <v>122.43375</v>
      </c>
      <c r="S5" s="36">
        <v>125.155</v>
      </c>
      <c r="T5" s="36">
        <v>162.11170000000001</v>
      </c>
      <c r="U5" s="15">
        <v>240</v>
      </c>
      <c r="V5" s="244">
        <v>260</v>
      </c>
      <c r="W5" s="14" t="s">
        <v>6</v>
      </c>
      <c r="X5" s="142" t="str">
        <f>IF(T5&lt;=260,"compliant","non-compliant")</f>
        <v>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6"/>
      <c r="R6" s="140">
        <v>13.08</v>
      </c>
      <c r="S6" s="140">
        <v>39.65</v>
      </c>
      <c r="T6" s="140">
        <v>92.08</v>
      </c>
      <c r="U6" s="15">
        <v>35</v>
      </c>
      <c r="V6" s="244">
        <v>40</v>
      </c>
      <c r="W6" s="14" t="s">
        <v>121</v>
      </c>
      <c r="X6" s="142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6"/>
      <c r="R7" s="140">
        <v>0.24579999999999999</v>
      </c>
      <c r="S7" s="140">
        <v>0.27850000000000003</v>
      </c>
      <c r="T7" s="140">
        <v>0.51265000000000005</v>
      </c>
      <c r="U7" s="15">
        <v>0.7</v>
      </c>
      <c r="V7" s="244">
        <v>0.75</v>
      </c>
      <c r="W7" s="14" t="s">
        <v>5</v>
      </c>
      <c r="X7" s="142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6"/>
      <c r="R8" s="140">
        <v>4.3617499999999998</v>
      </c>
      <c r="S8" s="140">
        <v>5.3345000000000002</v>
      </c>
      <c r="T8" s="140">
        <v>10.472250000000001</v>
      </c>
      <c r="U8" s="15">
        <v>25</v>
      </c>
      <c r="V8" s="244">
        <v>25</v>
      </c>
      <c r="W8" s="14" t="s">
        <v>5</v>
      </c>
      <c r="X8" s="142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6"/>
      <c r="R9" s="140">
        <v>6.5285000000000002</v>
      </c>
      <c r="S9" s="140">
        <v>18.5</v>
      </c>
      <c r="T9" s="140">
        <v>35.75</v>
      </c>
      <c r="U9" s="15">
        <v>15</v>
      </c>
      <c r="V9" s="244">
        <v>30</v>
      </c>
      <c r="W9" s="14" t="s">
        <v>5</v>
      </c>
      <c r="X9" s="142" t="str">
        <f>IF(T9&lt;=50,"compliant","non-compliant")</f>
        <v>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6"/>
      <c r="R10" s="140">
        <v>6.4752999999999998</v>
      </c>
      <c r="S10" s="140">
        <v>9.1999999999999993</v>
      </c>
      <c r="T10" s="140">
        <v>17.549700000000001</v>
      </c>
      <c r="U10" s="15">
        <v>30</v>
      </c>
      <c r="V10" s="244">
        <v>70</v>
      </c>
      <c r="W10" s="14" t="s">
        <v>6</v>
      </c>
      <c r="X10" s="142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6"/>
      <c r="R11" s="140">
        <v>0.02</v>
      </c>
      <c r="S11" s="140">
        <v>5.8000000000000003E-2</v>
      </c>
      <c r="T11" s="140">
        <v>0.63744999999999996</v>
      </c>
      <c r="U11" s="15">
        <v>7.0000000000000001E-3</v>
      </c>
      <c r="V11" s="244">
        <v>0.05</v>
      </c>
      <c r="W11" s="84" t="s">
        <v>4</v>
      </c>
      <c r="X11" s="142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6"/>
      <c r="R12" s="36">
        <v>0.04</v>
      </c>
      <c r="S12" s="36">
        <v>9.7000000000000003E-2</v>
      </c>
      <c r="T12" s="36">
        <v>0.27</v>
      </c>
      <c r="U12" s="15">
        <v>0.05</v>
      </c>
      <c r="V12" s="244">
        <v>0.2</v>
      </c>
      <c r="W12" s="14" t="s">
        <v>5</v>
      </c>
      <c r="X12" s="142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8"/>
      <c r="R13" s="12"/>
      <c r="S13" s="12"/>
      <c r="T13" s="12"/>
      <c r="U13" s="15">
        <v>0.25</v>
      </c>
      <c r="V13" s="244">
        <v>0.25</v>
      </c>
      <c r="W13" s="14"/>
      <c r="X13" s="142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12" t="s">
        <v>60</v>
      </c>
      <c r="R14" s="36">
        <v>6.6144999999999996</v>
      </c>
      <c r="S14" s="36">
        <v>7.3445</v>
      </c>
      <c r="T14" s="36">
        <v>8.0079499999999992</v>
      </c>
      <c r="U14" s="15" t="s">
        <v>59</v>
      </c>
      <c r="V14" s="244" t="s">
        <v>112</v>
      </c>
      <c r="W14" s="15" t="s">
        <v>6</v>
      </c>
      <c r="X14" s="142" t="str">
        <f>IF(R14&gt;=6.5,"compliant","non-compliant")</f>
        <v>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6"/>
      <c r="R15" s="36">
        <v>1.7500000000000002E-2</v>
      </c>
      <c r="S15" s="36">
        <v>0.05</v>
      </c>
      <c r="T15" s="36">
        <v>7.7249999999999999E-2</v>
      </c>
      <c r="U15" s="15">
        <v>1.25</v>
      </c>
      <c r="V15" s="244">
        <v>2.5000000000000001E-2</v>
      </c>
      <c r="W15" s="14" t="s">
        <v>4</v>
      </c>
      <c r="X15" s="142" t="str">
        <f>IF(S15&lt;=0.025,"compliant","non-compliant")</f>
        <v>non-compliant</v>
      </c>
      <c r="Y15" s="14"/>
      <c r="AC15" s="157"/>
    </row>
    <row r="16" spans="1:29" ht="23.2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6"/>
      <c r="R16" s="36">
        <v>15.501749999999999</v>
      </c>
      <c r="S16" s="36">
        <v>73.5</v>
      </c>
      <c r="T16" s="36">
        <v>184.35</v>
      </c>
      <c r="U16" s="15">
        <v>30</v>
      </c>
      <c r="V16" s="244">
        <v>50</v>
      </c>
      <c r="W16" s="74" t="s">
        <v>122</v>
      </c>
      <c r="X16" s="142" t="str">
        <f>IF(T16&lt;=400,"compliant","non-complaint")</f>
        <v>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6"/>
      <c r="R17" s="36">
        <v>28.734999999999999</v>
      </c>
      <c r="S17" s="36">
        <v>38</v>
      </c>
      <c r="T17" s="36">
        <v>59.212000000000003</v>
      </c>
      <c r="U17" s="15">
        <v>120</v>
      </c>
      <c r="V17" s="244">
        <v>120</v>
      </c>
      <c r="W17" s="14" t="s">
        <v>72</v>
      </c>
      <c r="X17" s="142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6"/>
      <c r="R18" s="15"/>
      <c r="S18" s="15"/>
      <c r="T18" s="15"/>
      <c r="U18" s="37">
        <v>10</v>
      </c>
      <c r="V18" s="244">
        <v>10</v>
      </c>
      <c r="W18" s="75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8"/>
      <c r="R19" s="15"/>
      <c r="S19" s="15"/>
      <c r="T19" s="15"/>
      <c r="U19" s="15" t="s">
        <v>93</v>
      </c>
      <c r="V19" s="244">
        <v>9</v>
      </c>
      <c r="W19" s="65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6"/>
      <c r="R20" s="15"/>
      <c r="S20" s="15"/>
      <c r="T20" s="15"/>
      <c r="U20" s="37">
        <v>1.5</v>
      </c>
      <c r="V20" s="244">
        <v>2</v>
      </c>
      <c r="W20" s="75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6"/>
      <c r="R21" s="15"/>
      <c r="S21" s="15"/>
      <c r="T21" s="15"/>
      <c r="U21" s="37"/>
      <c r="V21" s="244">
        <v>5</v>
      </c>
      <c r="W21" s="75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5"/>
      <c r="S22" s="15"/>
      <c r="T22" s="15"/>
      <c r="U22" s="15"/>
      <c r="V22" s="244">
        <v>1.5</v>
      </c>
      <c r="W22" s="75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5"/>
      <c r="S23" s="15"/>
      <c r="T23" s="15"/>
      <c r="U23" s="15"/>
      <c r="V23" s="244">
        <v>130</v>
      </c>
      <c r="W23" s="75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5"/>
      <c r="S24" s="15"/>
      <c r="T24" s="15"/>
      <c r="U24" s="15"/>
      <c r="V24" s="244">
        <v>130</v>
      </c>
      <c r="W24" s="75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5"/>
      <c r="S25" s="15"/>
      <c r="T25" s="15"/>
      <c r="U25" s="15">
        <v>0.02</v>
      </c>
      <c r="V25" s="244">
        <v>0.02</v>
      </c>
      <c r="W25" s="75" t="s">
        <v>4</v>
      </c>
      <c r="X25" s="14"/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5"/>
      <c r="S26" s="15"/>
      <c r="T26" s="15"/>
      <c r="U26" s="15">
        <v>0.5</v>
      </c>
      <c r="V26" s="244">
        <v>0.5</v>
      </c>
      <c r="W26" s="75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5"/>
      <c r="S27" s="15"/>
      <c r="T27" s="15"/>
      <c r="U27" s="15">
        <v>0.05</v>
      </c>
      <c r="V27" s="244">
        <v>7</v>
      </c>
      <c r="W27" s="75" t="s">
        <v>4</v>
      </c>
      <c r="X27" s="14"/>
      <c r="Y27" s="14"/>
    </row>
    <row r="28" spans="1:25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6"/>
      <c r="R28" s="15"/>
      <c r="S28" s="15"/>
      <c r="T28" s="15"/>
      <c r="U28" s="15">
        <v>1</v>
      </c>
      <c r="V28" s="244">
        <v>0.1</v>
      </c>
      <c r="W28" s="75" t="s">
        <v>5</v>
      </c>
      <c r="X28" s="18"/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5"/>
      <c r="S29" s="15"/>
      <c r="T29" s="15"/>
      <c r="U29" s="15">
        <v>0.18</v>
      </c>
      <c r="V29" s="244">
        <v>0.02</v>
      </c>
      <c r="W29" s="75" t="s">
        <v>6</v>
      </c>
      <c r="X29" s="18"/>
      <c r="Y29" s="14"/>
    </row>
    <row r="30" spans="1:25" s="1" customFormat="1" x14ac:dyDescent="0.25">
      <c r="A30" s="40"/>
      <c r="B30" s="41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5"/>
      <c r="O30" s="204"/>
      <c r="P30" s="115"/>
      <c r="Q30" s="114"/>
      <c r="R30" s="42"/>
      <c r="S30" s="42"/>
      <c r="T30" s="42"/>
      <c r="U30" s="43"/>
      <c r="V30" s="43"/>
      <c r="W30" s="44"/>
    </row>
    <row r="31" spans="1:25" s="1" customFormat="1" x14ac:dyDescent="0.25">
      <c r="A31" s="40"/>
      <c r="B31" s="41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6"/>
      <c r="O31" s="205"/>
      <c r="P31" s="60"/>
      <c r="Q31" s="114"/>
      <c r="R31" s="42"/>
      <c r="S31" s="42"/>
      <c r="T31" s="42"/>
      <c r="U31" s="43"/>
      <c r="V31" s="43"/>
      <c r="W31" s="44"/>
    </row>
    <row r="32" spans="1:25" s="1" customFormat="1" x14ac:dyDescent="0.25">
      <c r="A32" s="40"/>
      <c r="B32" s="41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6"/>
      <c r="O32" s="205"/>
      <c r="P32" s="116"/>
      <c r="Q32" s="114"/>
      <c r="R32" s="42"/>
      <c r="S32" s="42"/>
      <c r="T32" s="42"/>
      <c r="U32" s="43"/>
      <c r="V32" s="43"/>
      <c r="W32" s="44"/>
    </row>
    <row r="33" spans="1:23" s="1" customFormat="1" x14ac:dyDescent="0.25">
      <c r="A33" s="40"/>
      <c r="B33" s="41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6"/>
      <c r="O33" s="205"/>
      <c r="P33" s="116"/>
      <c r="Q33" s="114"/>
      <c r="R33" s="42"/>
      <c r="S33" s="42"/>
      <c r="T33" s="42"/>
      <c r="U33" s="43"/>
      <c r="V33" s="43"/>
      <c r="W33" s="44"/>
    </row>
    <row r="34" spans="1:23" x14ac:dyDescent="0.25">
      <c r="N34" s="116"/>
      <c r="O34" s="205"/>
      <c r="P34" s="116"/>
    </row>
    <row r="35" spans="1:23" x14ac:dyDescent="0.25">
      <c r="N35" s="116"/>
      <c r="O35" s="205"/>
      <c r="P35" s="116"/>
    </row>
    <row r="36" spans="1:23" x14ac:dyDescent="0.25">
      <c r="N36" s="116"/>
      <c r="O36" s="205"/>
      <c r="P36" s="116"/>
    </row>
    <row r="37" spans="1:23" x14ac:dyDescent="0.25">
      <c r="N37" s="116"/>
      <c r="O37" s="205"/>
      <c r="P37" s="116"/>
    </row>
    <row r="38" spans="1:23" x14ac:dyDescent="0.25">
      <c r="N38" s="116"/>
      <c r="O38" s="205"/>
      <c r="P38" s="116"/>
    </row>
    <row r="39" spans="1:23" x14ac:dyDescent="0.25">
      <c r="N39" s="116"/>
      <c r="O39" s="205"/>
      <c r="P39" s="116"/>
    </row>
    <row r="40" spans="1:23" x14ac:dyDescent="0.25">
      <c r="N40" s="116"/>
      <c r="O40" s="205"/>
      <c r="P40" s="116"/>
    </row>
    <row r="41" spans="1:23" x14ac:dyDescent="0.25">
      <c r="N41" s="116"/>
      <c r="O41" s="205"/>
      <c r="P41" s="116"/>
    </row>
    <row r="42" spans="1:23" x14ac:dyDescent="0.25">
      <c r="N42" s="116"/>
      <c r="O42" s="205"/>
      <c r="P42" s="116"/>
    </row>
    <row r="43" spans="1:23" x14ac:dyDescent="0.25">
      <c r="N43" s="116"/>
      <c r="O43" s="205"/>
      <c r="P43" s="116"/>
    </row>
    <row r="44" spans="1:23" x14ac:dyDescent="0.25">
      <c r="N44" s="116"/>
      <c r="O44" s="205"/>
      <c r="P44" s="116"/>
    </row>
    <row r="45" spans="1:23" x14ac:dyDescent="0.25">
      <c r="N45" s="116"/>
      <c r="O45" s="205"/>
      <c r="P45" s="116"/>
    </row>
    <row r="46" spans="1:23" x14ac:dyDescent="0.25">
      <c r="N46" s="116"/>
      <c r="O46" s="205"/>
      <c r="P46" s="116"/>
    </row>
    <row r="47" spans="1:23" x14ac:dyDescent="0.25">
      <c r="N47" s="116"/>
      <c r="O47" s="205"/>
      <c r="P47" s="116"/>
    </row>
    <row r="48" spans="1:23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C1:E1"/>
    <mergeCell ref="F1:I1"/>
    <mergeCell ref="J1:M1"/>
    <mergeCell ref="R1:T1"/>
    <mergeCell ref="C14:E14"/>
    <mergeCell ref="N1:O1"/>
  </mergeCells>
  <conditionalFormatting sqref="X3:X10 X15:X29 X12:X13">
    <cfRule type="containsText" dxfId="3" priority="4" operator="containsText" text="non-compliant">
      <formula>NOT(ISERROR(SEARCH("non-compliant",X3)))</formula>
    </cfRule>
  </conditionalFormatting>
  <conditionalFormatting sqref="X14">
    <cfRule type="containsText" dxfId="2" priority="3" operator="containsText" text="non-compliant">
      <formula>NOT(ISERROR(SEARCH("non-compliant",X14)))</formula>
    </cfRule>
  </conditionalFormatting>
  <conditionalFormatting sqref="Y14">
    <cfRule type="cellIs" dxfId="1" priority="2" operator="equal">
      <formula>"non-compliant"</formula>
    </cfRule>
  </conditionalFormatting>
  <conditionalFormatting sqref="X11">
    <cfRule type="containsText" dxfId="0" priority="1" operator="containsText" text="non-compliant">
      <formula>NOT(ISERROR(SEARCH("non-compliant",X11)))</formula>
    </cfRule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view="pageBreakPreview" zoomScaleNormal="100" zoomScaleSheetLayoutView="100" workbookViewId="0">
      <pane xSplit="1" topLeftCell="P1" activePane="topRight" state="frozen"/>
      <selection activeCell="U21" sqref="U21"/>
      <selection pane="topRight" activeCell="V12" sqref="V12"/>
    </sheetView>
  </sheetViews>
  <sheetFormatPr defaultRowHeight="15" x14ac:dyDescent="0.25"/>
  <cols>
    <col min="1" max="1" width="24.42578125" style="78" customWidth="1"/>
    <col min="2" max="2" width="12.85546875" style="78" customWidth="1"/>
    <col min="3" max="14" width="8.7109375" style="60" customWidth="1"/>
    <col min="15" max="15" width="8.7109375" style="208" customWidth="1"/>
    <col min="16" max="16" width="8.7109375" style="60" customWidth="1"/>
    <col min="17" max="17" width="8.42578125" style="60" customWidth="1"/>
    <col min="18" max="18" width="9.140625" style="50"/>
    <col min="19" max="20" width="8.85546875" style="51"/>
    <col min="21" max="21" width="8.85546875" style="51" customWidth="1"/>
    <col min="22" max="22" width="8.85546875" style="51"/>
    <col min="23" max="23" width="18" style="51" customWidth="1"/>
    <col min="24" max="24" width="11.7109375" style="51" customWidth="1"/>
    <col min="25" max="25" width="11.85546875" customWidth="1"/>
  </cols>
  <sheetData>
    <row r="1" spans="1:29" ht="22.5" customHeight="1" x14ac:dyDescent="0.25">
      <c r="A1" s="83" t="s">
        <v>126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49">
        <v>1000003173</v>
      </c>
      <c r="S1" s="249"/>
      <c r="T1" s="249"/>
      <c r="U1" s="274" t="s">
        <v>85</v>
      </c>
      <c r="V1" s="276" t="s">
        <v>84</v>
      </c>
      <c r="W1" s="263" t="s">
        <v>120</v>
      </c>
      <c r="X1" s="264"/>
      <c r="Y1" s="2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9">
        <v>0.05</v>
      </c>
      <c r="S2" s="9">
        <v>0.5</v>
      </c>
      <c r="T2" s="9">
        <v>0.95</v>
      </c>
      <c r="U2" s="275"/>
      <c r="V2" s="277"/>
      <c r="W2" s="265"/>
      <c r="X2" s="266"/>
      <c r="Y2" s="2"/>
      <c r="AA2" t="s">
        <v>162</v>
      </c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12">
        <v>19.2</v>
      </c>
      <c r="S3" s="127">
        <v>36.915999999999997</v>
      </c>
      <c r="T3" s="127">
        <v>111.4</v>
      </c>
      <c r="U3" s="166">
        <v>150</v>
      </c>
      <c r="V3" s="244">
        <v>120</v>
      </c>
      <c r="W3" s="84" t="s">
        <v>5</v>
      </c>
      <c r="X3" s="230" t="str">
        <f>IF(T3&lt;=80,"compliant","non-compliant")</f>
        <v>non-compliant</v>
      </c>
      <c r="Y3" s="2"/>
      <c r="AA3" s="237">
        <f>R3/40.078</f>
        <v>0.47906582164778677</v>
      </c>
      <c r="AB3" s="126">
        <f t="shared" ref="AB3:AC3" si="0">S3/40.078</f>
        <v>0.92110384749737995</v>
      </c>
      <c r="AC3" s="234">
        <f t="shared" si="0"/>
        <v>2.7795798193522629</v>
      </c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12">
        <v>22</v>
      </c>
      <c r="S4" s="127">
        <v>62</v>
      </c>
      <c r="T4" s="127">
        <v>118.2</v>
      </c>
      <c r="U4" s="166">
        <v>175</v>
      </c>
      <c r="V4" s="244">
        <v>120</v>
      </c>
      <c r="W4" s="84" t="s">
        <v>114</v>
      </c>
      <c r="X4" s="230" t="str">
        <f>IF(T4&lt;=100,"compliant","non-compliant")</f>
        <v>non-compliant</v>
      </c>
      <c r="Y4" s="18"/>
      <c r="AA4" s="237"/>
      <c r="AB4" s="126"/>
      <c r="AC4" s="234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12">
        <v>849.86159999999995</v>
      </c>
      <c r="S5" s="127">
        <v>1135.471</v>
      </c>
      <c r="T5" s="127">
        <v>1468.5282500000001</v>
      </c>
      <c r="U5" s="166">
        <v>650</v>
      </c>
      <c r="V5" s="244">
        <v>500</v>
      </c>
      <c r="W5" s="84" t="s">
        <v>6</v>
      </c>
      <c r="X5" s="230" t="str">
        <f>IF(T5&lt;=260,"compliant","non-compliant")</f>
        <v>non-compliant</v>
      </c>
      <c r="Y5" s="73"/>
      <c r="AA5" s="237"/>
      <c r="AB5" s="126"/>
      <c r="AC5" s="234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12">
        <v>30.64</v>
      </c>
      <c r="S6" s="127">
        <v>69.900000000000006</v>
      </c>
      <c r="T6" s="127">
        <v>182.2</v>
      </c>
      <c r="U6" s="166">
        <v>90</v>
      </c>
      <c r="V6" s="244">
        <v>70</v>
      </c>
      <c r="W6" s="84" t="s">
        <v>121</v>
      </c>
      <c r="X6" s="230" t="str">
        <f>IF(T6&lt;=40,"compliant","non-compliant")</f>
        <v>non-compliant</v>
      </c>
      <c r="Y6" s="18"/>
      <c r="AA6" s="237"/>
      <c r="AB6" s="126"/>
      <c r="AC6" s="234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12">
        <v>0.51</v>
      </c>
      <c r="S7" s="127">
        <v>0.75</v>
      </c>
      <c r="T7" s="127">
        <v>1.1479999999999999</v>
      </c>
      <c r="U7" s="166">
        <v>1</v>
      </c>
      <c r="V7" s="244">
        <v>1</v>
      </c>
      <c r="W7" s="84" t="s">
        <v>5</v>
      </c>
      <c r="X7" s="230" t="str">
        <f>IF(T7&lt;=1,"compliant","non-compliant")</f>
        <v>non-compliant</v>
      </c>
      <c r="Y7" s="2"/>
      <c r="AA7" s="237"/>
      <c r="AB7" s="126"/>
      <c r="AC7" s="234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12">
        <v>6.9614000000000003</v>
      </c>
      <c r="S8" s="127">
        <v>8.1690000000000005</v>
      </c>
      <c r="T8" s="127">
        <v>9.4284499999999998</v>
      </c>
      <c r="U8" s="166">
        <v>50</v>
      </c>
      <c r="V8" s="244">
        <v>15</v>
      </c>
      <c r="W8" s="84" t="s">
        <v>5</v>
      </c>
      <c r="X8" s="230" t="str">
        <f>IF(T8&lt;=40,"compliant","non-compliant")</f>
        <v>compliant</v>
      </c>
      <c r="Y8" s="2"/>
      <c r="AA8" s="237"/>
      <c r="AB8" s="126"/>
      <c r="AC8" s="234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12">
        <v>13.39</v>
      </c>
      <c r="S9" s="127">
        <v>25.9</v>
      </c>
      <c r="T9" s="127">
        <v>133.4</v>
      </c>
      <c r="U9" s="166">
        <v>80</v>
      </c>
      <c r="V9" s="244">
        <v>70</v>
      </c>
      <c r="W9" s="84" t="s">
        <v>5</v>
      </c>
      <c r="X9" s="230" t="str">
        <f>IF(T9&lt;=50,"compliant","non-compliant")</f>
        <v>non-compliant</v>
      </c>
      <c r="Y9" s="2"/>
      <c r="AA9" s="237">
        <f>R9/24.305</f>
        <v>0.55091544949598847</v>
      </c>
      <c r="AB9" s="126">
        <f t="shared" ref="AB9:AC9" si="1">S9/24.305</f>
        <v>1.0656243571281629</v>
      </c>
      <c r="AC9" s="234">
        <f t="shared" si="1"/>
        <v>5.488582596173627</v>
      </c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12">
        <v>28.66</v>
      </c>
      <c r="S10" s="127">
        <v>71.7</v>
      </c>
      <c r="T10" s="127">
        <v>194.8</v>
      </c>
      <c r="U10" s="166">
        <v>115</v>
      </c>
      <c r="V10" s="244">
        <v>70</v>
      </c>
      <c r="W10" s="84" t="s">
        <v>6</v>
      </c>
      <c r="X10" s="230" t="str">
        <f>IF(T10&lt;=70,"compliant","non-compliant")</f>
        <v>non-compliant</v>
      </c>
      <c r="Y10" s="2"/>
      <c r="AA10" s="126">
        <f>R10/22.99</f>
        <v>1.2466289691170074</v>
      </c>
      <c r="AB10" s="126">
        <f>S10/22.99</f>
        <v>3.1187472814267077</v>
      </c>
      <c r="AC10" s="234">
        <f>T10/22.99</f>
        <v>8.4732492387994789</v>
      </c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12">
        <v>2.0750000000000001E-2</v>
      </c>
      <c r="S11" s="127">
        <v>3.95E-2</v>
      </c>
      <c r="T11" s="127">
        <v>0.15429999999999999</v>
      </c>
      <c r="U11" s="166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2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12">
        <v>2.725E-2</v>
      </c>
      <c r="S12" s="127">
        <v>0.04</v>
      </c>
      <c r="T12" s="127">
        <v>0.14455000000000001</v>
      </c>
      <c r="U12" s="166">
        <v>0.05</v>
      </c>
      <c r="V12" s="244">
        <v>0.2</v>
      </c>
      <c r="W12" s="84" t="s">
        <v>5</v>
      </c>
      <c r="X12" s="230" t="str">
        <f>IF(S12&lt;=10,"compliant","non-compliant")</f>
        <v>compliant</v>
      </c>
      <c r="Y12" s="2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7"/>
      <c r="T13" s="127"/>
      <c r="U13" s="166">
        <v>0.25</v>
      </c>
      <c r="V13" s="244">
        <v>0.25</v>
      </c>
      <c r="W13" s="84"/>
      <c r="X13" s="230"/>
      <c r="Y13" s="2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12">
        <v>7.3979999999999997</v>
      </c>
      <c r="S14" s="127">
        <v>8.0500000000000007</v>
      </c>
      <c r="T14" s="127">
        <v>8.5296000000000003</v>
      </c>
      <c r="U14" s="166" t="s">
        <v>59</v>
      </c>
      <c r="V14" s="244" t="s">
        <v>59</v>
      </c>
      <c r="W14" s="167" t="s">
        <v>6</v>
      </c>
      <c r="X14" s="230" t="str">
        <f>IF(R14&gt;=6.5,"compliant","non-compliant")</f>
        <v>compliant</v>
      </c>
      <c r="Y14" s="18" t="str">
        <f>IF(T14&lt;=8.4,"compliant","non-compliant")</f>
        <v>non-compliant</v>
      </c>
      <c r="AC14" s="157"/>
    </row>
    <row r="15" spans="1:29" x14ac:dyDescent="0.25">
      <c r="A15" s="81" t="s">
        <v>161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12">
        <v>5.0000000000000001E-3</v>
      </c>
      <c r="S15" s="127">
        <v>5.4999999999999997E-3</v>
      </c>
      <c r="T15" s="127">
        <v>2.215E-2</v>
      </c>
      <c r="U15" s="166">
        <v>1.25</v>
      </c>
      <c r="V15" s="244">
        <v>2.5000000000000001E-2</v>
      </c>
      <c r="W15" s="84" t="s">
        <v>4</v>
      </c>
      <c r="X15" s="230" t="str">
        <f>IF(S15&lt;=0.025,"compliant","non-compliant")</f>
        <v>compliant</v>
      </c>
      <c r="Y15" s="2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12">
        <v>26.24</v>
      </c>
      <c r="S16" s="127">
        <v>114</v>
      </c>
      <c r="T16" s="127">
        <v>683.6</v>
      </c>
      <c r="U16" s="166">
        <v>620</v>
      </c>
      <c r="V16" s="244">
        <v>200</v>
      </c>
      <c r="W16" s="168" t="s">
        <v>122</v>
      </c>
      <c r="X16" s="230" t="str">
        <f>IF(T16&lt;=400,"compliant","non-compliant")</f>
        <v>non-compliant</v>
      </c>
      <c r="Y16" s="2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12">
        <v>72.8</v>
      </c>
      <c r="S17" s="12">
        <v>135</v>
      </c>
      <c r="T17" s="12">
        <v>228.351</v>
      </c>
      <c r="U17" s="166"/>
      <c r="V17" s="244">
        <v>230</v>
      </c>
      <c r="W17" s="84" t="s">
        <v>72</v>
      </c>
      <c r="X17" s="230" t="str">
        <f>IF(T17&lt;=300,"compliant","non-compliant")</f>
        <v>compliant</v>
      </c>
      <c r="Y17" s="2"/>
    </row>
    <row r="18" spans="1:25" x14ac:dyDescent="0.25">
      <c r="A18" s="17" t="s">
        <v>87</v>
      </c>
      <c r="B18" s="81" t="s">
        <v>83</v>
      </c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118"/>
      <c r="R18" s="14"/>
      <c r="S18" s="14"/>
      <c r="T18" s="14"/>
      <c r="U18" s="119">
        <v>10</v>
      </c>
      <c r="V18" s="244">
        <v>10</v>
      </c>
      <c r="W18" s="169" t="s">
        <v>5</v>
      </c>
      <c r="X18" s="14"/>
      <c r="Y18" s="2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19"/>
      <c r="R19" s="14"/>
      <c r="S19" s="14"/>
      <c r="T19" s="14"/>
      <c r="U19" s="166" t="s">
        <v>93</v>
      </c>
      <c r="V19" s="244">
        <v>9</v>
      </c>
      <c r="W19" s="169" t="s">
        <v>6</v>
      </c>
      <c r="X19" s="14"/>
      <c r="Y19" s="2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118"/>
      <c r="R20" s="125">
        <f>(1.24/(SQRT(0.48+0.55)*0.5))</f>
        <v>2.4436166098474468</v>
      </c>
      <c r="S20" s="125">
        <f>(3.12/(SQRT(0.92+1.07)*0.5))</f>
        <v>4.423418719252016</v>
      </c>
      <c r="T20" s="125">
        <f>(8.47/(SQRT(2.78+5.49)*0.5))</f>
        <v>5.8906151663035073</v>
      </c>
      <c r="U20" s="119">
        <v>1.5</v>
      </c>
      <c r="V20" s="244">
        <v>5</v>
      </c>
      <c r="W20" s="169" t="s">
        <v>6</v>
      </c>
      <c r="X20" s="18" t="str">
        <f>IF(T20&lt;=2,"compliant","non-compliant")</f>
        <v>non-compliant</v>
      </c>
      <c r="Y20" s="2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18"/>
      <c r="R21" s="14"/>
      <c r="S21" s="14"/>
      <c r="T21" s="14"/>
      <c r="U21" s="119"/>
      <c r="V21" s="244">
        <v>25</v>
      </c>
      <c r="W21" s="169" t="s">
        <v>6</v>
      </c>
      <c r="X21" s="18"/>
      <c r="Y21" s="2"/>
    </row>
    <row r="22" spans="1:25" s="1" customFormat="1" x14ac:dyDescent="0.25">
      <c r="A22" s="17" t="s">
        <v>88</v>
      </c>
      <c r="B22" s="20" t="s">
        <v>166</v>
      </c>
      <c r="C22" s="6"/>
      <c r="D22" s="6"/>
      <c r="E22" s="6"/>
      <c r="F22" s="6">
        <v>1</v>
      </c>
      <c r="G22" s="6">
        <v>1.5</v>
      </c>
      <c r="H22" s="6">
        <v>10</v>
      </c>
      <c r="I22" s="6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14"/>
      <c r="U22" s="166"/>
      <c r="V22" s="244">
        <v>1.5</v>
      </c>
      <c r="W22" s="169"/>
      <c r="X22" s="14"/>
      <c r="Y22" s="2"/>
    </row>
    <row r="23" spans="1:25" s="1" customFormat="1" x14ac:dyDescent="0.25">
      <c r="A23" s="19" t="s">
        <v>36</v>
      </c>
      <c r="B23" s="17" t="s">
        <v>89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14"/>
      <c r="U23" s="166"/>
      <c r="V23" s="244">
        <v>130</v>
      </c>
      <c r="W23" s="169" t="s">
        <v>123</v>
      </c>
      <c r="X23" s="14"/>
      <c r="Y23" s="2"/>
    </row>
    <row r="24" spans="1:25" s="1" customFormat="1" x14ac:dyDescent="0.25">
      <c r="A24" s="16" t="s">
        <v>91</v>
      </c>
      <c r="B24" s="17" t="s">
        <v>89</v>
      </c>
      <c r="C24" s="6"/>
      <c r="D24" s="6"/>
      <c r="E24" s="6"/>
      <c r="F24" s="6">
        <v>0</v>
      </c>
      <c r="G24" s="6">
        <v>1</v>
      </c>
      <c r="H24" s="6">
        <v>10</v>
      </c>
      <c r="I24" s="6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14"/>
      <c r="U24" s="166"/>
      <c r="V24" s="244">
        <v>130</v>
      </c>
      <c r="W24" s="169" t="s">
        <v>123</v>
      </c>
      <c r="X24" s="14"/>
      <c r="Y24" s="2"/>
    </row>
    <row r="25" spans="1:25" s="1" customFormat="1" x14ac:dyDescent="0.25">
      <c r="A25" s="17" t="s">
        <v>17</v>
      </c>
      <c r="B25" s="17" t="s">
        <v>83</v>
      </c>
      <c r="C25" s="6" t="s">
        <v>124</v>
      </c>
      <c r="D25" s="6" t="s">
        <v>18</v>
      </c>
      <c r="E25" s="6" t="s">
        <v>19</v>
      </c>
      <c r="F25" s="6">
        <v>0.15</v>
      </c>
      <c r="G25" s="6">
        <v>0.5</v>
      </c>
      <c r="H25" s="6" t="s">
        <v>20</v>
      </c>
      <c r="I25" s="6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34">
        <v>0.89</v>
      </c>
      <c r="U25" s="166">
        <v>0.02</v>
      </c>
      <c r="V25" s="244">
        <v>0.02</v>
      </c>
      <c r="W25" s="169" t="s">
        <v>4</v>
      </c>
      <c r="X25" s="14" t="str">
        <f>IF(T25&lt;=0.01,"compliant","non-compliant")</f>
        <v>non-compliant</v>
      </c>
      <c r="Y25" s="2"/>
    </row>
    <row r="26" spans="1:25" s="1" customFormat="1" x14ac:dyDescent="0.25">
      <c r="A26" s="17" t="s">
        <v>24</v>
      </c>
      <c r="B26" s="17" t="s">
        <v>83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14"/>
      <c r="U26" s="166">
        <v>0.5</v>
      </c>
      <c r="V26" s="244">
        <v>0.5</v>
      </c>
      <c r="W26" s="169" t="s">
        <v>6</v>
      </c>
      <c r="X26" s="14"/>
      <c r="Y26" s="2"/>
    </row>
    <row r="27" spans="1:25" s="1" customFormat="1" x14ac:dyDescent="0.25">
      <c r="A27" s="17" t="s">
        <v>30</v>
      </c>
      <c r="B27" s="17" t="s">
        <v>164</v>
      </c>
      <c r="C27" s="6">
        <v>7</v>
      </c>
      <c r="D27" s="6">
        <v>14</v>
      </c>
      <c r="E27" s="6">
        <v>200</v>
      </c>
      <c r="F27" s="6">
        <v>50</v>
      </c>
      <c r="G27" s="6"/>
      <c r="H27" s="6">
        <v>1000</v>
      </c>
      <c r="I27" s="6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14"/>
      <c r="U27" s="166">
        <v>0.05</v>
      </c>
      <c r="V27" s="244">
        <v>7</v>
      </c>
      <c r="W27" s="169" t="s">
        <v>4</v>
      </c>
      <c r="X27" s="14"/>
      <c r="Y27" s="2"/>
    </row>
    <row r="28" spans="1:25" s="1" customFormat="1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18"/>
      <c r="R28" s="14"/>
      <c r="S28" s="14"/>
      <c r="T28" s="134">
        <v>0.86</v>
      </c>
      <c r="U28" s="166">
        <v>1</v>
      </c>
      <c r="V28" s="244">
        <v>0.3</v>
      </c>
      <c r="W28" s="169" t="s">
        <v>5</v>
      </c>
      <c r="X28" s="18" t="str">
        <f>IF(T28&lt;=0.3,"compliant","non-compliant")</f>
        <v>non-compliant</v>
      </c>
      <c r="Y28" s="2"/>
    </row>
    <row r="29" spans="1:25" s="1" customFormat="1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34">
        <v>0.13</v>
      </c>
      <c r="U29" s="166">
        <v>0.18</v>
      </c>
      <c r="V29" s="244">
        <v>0.15</v>
      </c>
      <c r="W29" s="169" t="s">
        <v>6</v>
      </c>
      <c r="X29" s="18" t="str">
        <f>IF(T29&lt;=0.02,"compliant","non-compliant")</f>
        <v>non-compliant</v>
      </c>
      <c r="Y29" s="2"/>
    </row>
    <row r="30" spans="1:25" s="99" customFormat="1" x14ac:dyDescent="0.25">
      <c r="A30" s="106"/>
      <c r="B30" s="106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204"/>
      <c r="P30" s="115"/>
      <c r="Q30" s="115"/>
      <c r="R30" s="107"/>
      <c r="S30" s="107"/>
      <c r="T30" s="107"/>
      <c r="U30" s="107"/>
      <c r="V30" s="107"/>
      <c r="W30" s="107"/>
      <c r="X30" s="107"/>
      <c r="Y30" s="108"/>
    </row>
    <row r="31" spans="1:25" s="99" customFormat="1" x14ac:dyDescent="0.25">
      <c r="A31" s="97"/>
      <c r="B31" s="97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205"/>
      <c r="P31" s="116"/>
      <c r="Q31" s="116"/>
      <c r="R31" s="98"/>
      <c r="S31" s="98"/>
      <c r="T31" s="135"/>
      <c r="U31" s="98" t="s">
        <v>163</v>
      </c>
      <c r="V31" s="98"/>
      <c r="W31" s="98"/>
      <c r="X31" s="98"/>
    </row>
    <row r="32" spans="1:25" s="99" customFormat="1" x14ac:dyDescent="0.25">
      <c r="A32" s="97"/>
      <c r="B32" s="97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205"/>
      <c r="P32" s="116"/>
      <c r="Q32" s="116"/>
      <c r="R32" s="98"/>
      <c r="S32" s="98"/>
      <c r="T32" s="98"/>
      <c r="U32" s="98"/>
      <c r="V32" s="98"/>
      <c r="W32" s="98"/>
      <c r="X32" s="98"/>
    </row>
    <row r="33" spans="1:24" s="99" customFormat="1" x14ac:dyDescent="0.25">
      <c r="A33" s="97"/>
      <c r="B33" s="97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205"/>
      <c r="P33" s="116"/>
      <c r="Q33" s="116"/>
      <c r="R33" s="98"/>
      <c r="S33" s="98"/>
      <c r="T33" s="98"/>
      <c r="U33" s="98"/>
      <c r="V33" s="98"/>
      <c r="W33" s="98"/>
      <c r="X33" s="98"/>
    </row>
    <row r="34" spans="1:24" s="99" customFormat="1" x14ac:dyDescent="0.25">
      <c r="A34" s="97"/>
      <c r="B34" s="97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205"/>
      <c r="P34" s="116"/>
      <c r="Q34" s="116"/>
      <c r="R34" s="98"/>
      <c r="S34" s="98"/>
      <c r="T34" s="98"/>
      <c r="U34" s="98"/>
      <c r="V34" s="98"/>
      <c r="W34" s="98"/>
      <c r="X34" s="98"/>
    </row>
    <row r="35" spans="1:24" s="99" customFormat="1" x14ac:dyDescent="0.25">
      <c r="A35" s="97"/>
      <c r="B35" s="97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205"/>
      <c r="P35" s="116"/>
      <c r="Q35" s="116"/>
      <c r="R35" s="98"/>
      <c r="S35" s="98"/>
      <c r="T35" s="98"/>
      <c r="U35" s="98"/>
      <c r="V35" s="98"/>
      <c r="W35" s="98"/>
      <c r="X35" s="98"/>
    </row>
    <row r="36" spans="1:24" s="99" customFormat="1" x14ac:dyDescent="0.25">
      <c r="A36" s="97"/>
      <c r="B36" s="97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205"/>
      <c r="P36" s="116"/>
      <c r="Q36" s="116"/>
      <c r="R36" s="98"/>
      <c r="S36" s="98"/>
      <c r="T36" s="98"/>
      <c r="U36" s="98"/>
      <c r="V36" s="98"/>
      <c r="W36" s="98"/>
      <c r="X36" s="98"/>
    </row>
    <row r="37" spans="1:24" s="99" customFormat="1" x14ac:dyDescent="0.25">
      <c r="A37" s="97"/>
      <c r="B37" s="97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205"/>
      <c r="P37" s="116"/>
      <c r="Q37" s="116"/>
      <c r="R37" s="98"/>
      <c r="S37" s="98"/>
      <c r="T37" s="98"/>
      <c r="U37" s="98"/>
      <c r="V37" s="98"/>
      <c r="W37" s="98"/>
      <c r="X37" s="98"/>
    </row>
    <row r="38" spans="1:24" s="99" customFormat="1" x14ac:dyDescent="0.25">
      <c r="A38" s="97"/>
      <c r="B38" s="97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205"/>
      <c r="P38" s="116"/>
      <c r="Q38" s="116"/>
      <c r="R38" s="98"/>
      <c r="S38" s="98"/>
      <c r="T38" s="98"/>
      <c r="U38" s="98"/>
      <c r="V38" s="98"/>
      <c r="W38" s="98"/>
      <c r="X38" s="98"/>
    </row>
    <row r="39" spans="1:24" s="99" customFormat="1" x14ac:dyDescent="0.25">
      <c r="A39" s="97"/>
      <c r="B39" s="97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205"/>
      <c r="P39" s="116"/>
      <c r="Q39" s="116"/>
      <c r="R39" s="98"/>
      <c r="S39" s="98"/>
      <c r="T39" s="98"/>
      <c r="U39" s="98"/>
      <c r="V39" s="98"/>
      <c r="W39" s="98"/>
      <c r="X39" s="98"/>
    </row>
    <row r="40" spans="1:24" s="99" customFormat="1" x14ac:dyDescent="0.25">
      <c r="A40" s="97"/>
      <c r="B40" s="97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205"/>
      <c r="P40" s="116"/>
      <c r="Q40" s="116"/>
      <c r="R40" s="98"/>
      <c r="S40" s="98"/>
      <c r="T40" s="98"/>
      <c r="U40" s="98"/>
      <c r="V40" s="98"/>
      <c r="W40" s="98"/>
      <c r="X40" s="98"/>
    </row>
    <row r="41" spans="1:24" s="99" customFormat="1" x14ac:dyDescent="0.25">
      <c r="A41" s="97"/>
      <c r="B41" s="97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205"/>
      <c r="P41" s="116"/>
      <c r="Q41" s="116"/>
      <c r="R41" s="98"/>
      <c r="S41" s="98"/>
      <c r="T41" s="98"/>
      <c r="U41" s="98"/>
      <c r="V41" s="98"/>
      <c r="W41" s="98"/>
      <c r="X41" s="98"/>
    </row>
    <row r="42" spans="1:24" s="99" customFormat="1" x14ac:dyDescent="0.25">
      <c r="A42" s="97"/>
      <c r="B42" s="97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205"/>
      <c r="P42" s="116"/>
      <c r="Q42" s="116"/>
      <c r="R42" s="98"/>
      <c r="S42" s="98"/>
      <c r="T42" s="98"/>
      <c r="U42" s="98"/>
      <c r="V42" s="98"/>
      <c r="W42" s="98"/>
      <c r="X42" s="98"/>
    </row>
    <row r="43" spans="1:24" s="99" customFormat="1" x14ac:dyDescent="0.25">
      <c r="A43" s="97"/>
      <c r="B43" s="97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205"/>
      <c r="P43" s="116"/>
      <c r="Q43" s="116"/>
      <c r="R43" s="98"/>
      <c r="S43" s="98"/>
      <c r="T43" s="98"/>
      <c r="U43" s="98"/>
      <c r="V43" s="98"/>
      <c r="W43" s="98"/>
      <c r="X43" s="98"/>
    </row>
    <row r="44" spans="1:24" s="99" customFormat="1" x14ac:dyDescent="0.25">
      <c r="A44" s="97"/>
      <c r="B44" s="97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205"/>
      <c r="P44" s="116"/>
      <c r="Q44" s="116"/>
      <c r="R44" s="98"/>
      <c r="S44" s="98"/>
      <c r="T44" s="98"/>
      <c r="U44" s="98"/>
      <c r="V44" s="98"/>
      <c r="W44" s="98"/>
      <c r="X44" s="98"/>
    </row>
    <row r="45" spans="1:24" s="99" customFormat="1" x14ac:dyDescent="0.25">
      <c r="A45" s="97"/>
      <c r="B45" s="97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205"/>
      <c r="P45" s="116"/>
      <c r="Q45" s="116"/>
      <c r="R45" s="98"/>
      <c r="S45" s="98"/>
      <c r="T45" s="98"/>
      <c r="U45" s="98"/>
      <c r="V45" s="98"/>
      <c r="W45" s="98"/>
      <c r="X45" s="98"/>
    </row>
    <row r="46" spans="1:24" s="99" customFormat="1" x14ac:dyDescent="0.25">
      <c r="A46" s="97"/>
      <c r="B46" s="97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205"/>
      <c r="P46" s="116"/>
      <c r="Q46" s="116"/>
      <c r="R46" s="98"/>
      <c r="S46" s="98"/>
      <c r="T46" s="98"/>
      <c r="U46" s="98"/>
      <c r="V46" s="98"/>
      <c r="W46" s="98"/>
      <c r="X46" s="98"/>
    </row>
    <row r="47" spans="1:24" s="99" customFormat="1" x14ac:dyDescent="0.25">
      <c r="A47" s="97"/>
      <c r="B47" s="97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205"/>
      <c r="P47" s="116"/>
      <c r="Q47" s="116"/>
      <c r="R47" s="98"/>
      <c r="S47" s="98"/>
      <c r="T47" s="98"/>
      <c r="U47" s="98"/>
      <c r="V47" s="98"/>
      <c r="W47" s="98"/>
      <c r="X47" s="98"/>
    </row>
    <row r="48" spans="1:24" s="99" customFormat="1" x14ac:dyDescent="0.25">
      <c r="A48" s="97"/>
      <c r="B48" s="97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205"/>
      <c r="P48" s="116"/>
      <c r="Q48" s="116"/>
      <c r="R48" s="98"/>
      <c r="S48" s="98"/>
      <c r="T48" s="98"/>
      <c r="U48" s="98"/>
      <c r="V48" s="98"/>
      <c r="W48" s="98"/>
      <c r="X48" s="98"/>
    </row>
    <row r="49" spans="1:24" s="99" customFormat="1" x14ac:dyDescent="0.25">
      <c r="A49" s="97"/>
      <c r="B49" s="97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205"/>
      <c r="P49" s="116"/>
      <c r="Q49" s="116"/>
      <c r="R49" s="98"/>
      <c r="S49" s="98"/>
      <c r="T49" s="98"/>
      <c r="U49" s="98"/>
      <c r="V49" s="98"/>
      <c r="W49" s="98"/>
      <c r="X49" s="98"/>
    </row>
    <row r="50" spans="1:24" s="99" customFormat="1" x14ac:dyDescent="0.25">
      <c r="A50" s="97"/>
      <c r="B50" s="97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205"/>
      <c r="P50" s="116"/>
      <c r="Q50" s="116"/>
      <c r="R50" s="98"/>
      <c r="S50" s="98"/>
      <c r="T50" s="98"/>
      <c r="U50" s="98"/>
      <c r="V50" s="98"/>
      <c r="W50" s="98"/>
      <c r="X50" s="98"/>
    </row>
    <row r="51" spans="1:24" s="99" customFormat="1" x14ac:dyDescent="0.25">
      <c r="A51" s="97"/>
      <c r="B51" s="97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205"/>
      <c r="P51" s="116"/>
      <c r="Q51" s="116"/>
      <c r="R51" s="98"/>
      <c r="S51" s="98"/>
      <c r="T51" s="98"/>
      <c r="U51" s="98"/>
      <c r="V51" s="98"/>
      <c r="W51" s="98"/>
      <c r="X51" s="98"/>
    </row>
    <row r="52" spans="1:24" s="99" customFormat="1" x14ac:dyDescent="0.25">
      <c r="A52" s="97"/>
      <c r="B52" s="97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205"/>
      <c r="P52" s="116"/>
      <c r="Q52" s="116"/>
      <c r="R52" s="98"/>
      <c r="S52" s="98"/>
      <c r="T52" s="98"/>
      <c r="U52" s="98"/>
      <c r="V52" s="98"/>
      <c r="W52" s="98"/>
      <c r="X52" s="98"/>
    </row>
    <row r="53" spans="1:24" s="99" customFormat="1" x14ac:dyDescent="0.25">
      <c r="A53" s="97"/>
      <c r="B53" s="97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205"/>
      <c r="P53" s="116"/>
      <c r="Q53" s="116"/>
      <c r="R53" s="98"/>
      <c r="S53" s="98"/>
      <c r="T53" s="98"/>
      <c r="U53" s="98"/>
      <c r="V53" s="98"/>
      <c r="W53" s="98"/>
      <c r="X53" s="98"/>
    </row>
    <row r="54" spans="1:24" s="99" customFormat="1" x14ac:dyDescent="0.25">
      <c r="A54" s="97"/>
      <c r="B54" s="97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205"/>
      <c r="P54" s="116"/>
      <c r="Q54" s="116"/>
      <c r="R54" s="98"/>
      <c r="S54" s="98"/>
      <c r="T54" s="98"/>
      <c r="U54" s="98"/>
      <c r="V54" s="98"/>
      <c r="W54" s="98"/>
      <c r="X54" s="98"/>
    </row>
    <row r="55" spans="1:24" s="99" customFormat="1" x14ac:dyDescent="0.25">
      <c r="A55" s="97"/>
      <c r="B55" s="97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205"/>
      <c r="P55" s="116"/>
      <c r="Q55" s="116"/>
      <c r="R55" s="98"/>
      <c r="S55" s="98"/>
      <c r="T55" s="98"/>
      <c r="U55" s="98"/>
      <c r="V55" s="98"/>
      <c r="W55" s="98"/>
      <c r="X55" s="98"/>
    </row>
    <row r="56" spans="1:24" s="99" customFormat="1" x14ac:dyDescent="0.25">
      <c r="A56" s="97"/>
      <c r="B56" s="97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205"/>
      <c r="P56" s="116"/>
      <c r="Q56" s="116"/>
      <c r="R56" s="98"/>
      <c r="S56" s="98"/>
      <c r="T56" s="98"/>
      <c r="U56" s="98"/>
      <c r="V56" s="98"/>
      <c r="W56" s="98"/>
      <c r="X56" s="98"/>
    </row>
    <row r="57" spans="1:24" s="99" customFormat="1" x14ac:dyDescent="0.25">
      <c r="A57" s="97"/>
      <c r="B57" s="97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205"/>
      <c r="P57" s="116"/>
      <c r="Q57" s="116"/>
      <c r="R57" s="98"/>
      <c r="S57" s="98"/>
      <c r="T57" s="98"/>
      <c r="U57" s="98"/>
      <c r="V57" s="98"/>
      <c r="W57" s="98"/>
      <c r="X57" s="98"/>
    </row>
    <row r="58" spans="1:24" s="99" customFormat="1" x14ac:dyDescent="0.25">
      <c r="A58" s="97"/>
      <c r="B58" s="97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205"/>
      <c r="P58" s="116"/>
      <c r="Q58" s="116"/>
      <c r="R58" s="98"/>
      <c r="S58" s="98"/>
      <c r="T58" s="98"/>
      <c r="U58" s="98"/>
      <c r="V58" s="98"/>
      <c r="W58" s="98"/>
      <c r="X58" s="98"/>
    </row>
    <row r="59" spans="1:24" s="99" customFormat="1" x14ac:dyDescent="0.25">
      <c r="A59" s="97"/>
      <c r="B59" s="97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205"/>
      <c r="P59" s="116"/>
      <c r="Q59" s="116"/>
      <c r="R59" s="98"/>
      <c r="S59" s="98"/>
      <c r="T59" s="98"/>
      <c r="U59" s="98"/>
      <c r="V59" s="98"/>
      <c r="W59" s="98"/>
      <c r="X59" s="98"/>
    </row>
    <row r="60" spans="1:24" s="99" customFormat="1" x14ac:dyDescent="0.25">
      <c r="A60" s="97"/>
      <c r="B60" s="97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205"/>
      <c r="P60" s="116"/>
      <c r="Q60" s="116"/>
      <c r="R60" s="98"/>
      <c r="S60" s="98"/>
      <c r="T60" s="98"/>
      <c r="U60" s="98"/>
      <c r="V60" s="98"/>
      <c r="W60" s="98"/>
      <c r="X60" s="98"/>
    </row>
    <row r="61" spans="1:24" s="99" customFormat="1" x14ac:dyDescent="0.25">
      <c r="A61" s="97"/>
      <c r="B61" s="97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205"/>
      <c r="P61" s="116"/>
      <c r="Q61" s="116"/>
      <c r="R61" s="98"/>
      <c r="S61" s="98"/>
      <c r="T61" s="98"/>
      <c r="U61" s="98"/>
      <c r="V61" s="98"/>
      <c r="W61" s="98"/>
      <c r="X61" s="98"/>
    </row>
    <row r="62" spans="1:24" s="99" customFormat="1" x14ac:dyDescent="0.25">
      <c r="A62" s="97"/>
      <c r="B62" s="97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205"/>
      <c r="P62" s="116"/>
      <c r="Q62" s="116"/>
      <c r="R62" s="98"/>
      <c r="S62" s="98"/>
      <c r="T62" s="98"/>
      <c r="U62" s="98"/>
      <c r="V62" s="98"/>
      <c r="W62" s="98"/>
      <c r="X62" s="98"/>
    </row>
    <row r="63" spans="1:24" s="105" customFormat="1" x14ac:dyDescent="0.25">
      <c r="A63" s="103"/>
      <c r="B63" s="103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206"/>
      <c r="P63" s="58"/>
      <c r="Q63" s="58"/>
      <c r="R63" s="104"/>
      <c r="S63" s="104"/>
      <c r="T63" s="104"/>
      <c r="U63" s="104"/>
      <c r="V63" s="104"/>
      <c r="W63" s="104"/>
      <c r="X63" s="104"/>
    </row>
    <row r="64" spans="1:24" s="93" customFormat="1" x14ac:dyDescent="0.25">
      <c r="A64" s="92"/>
      <c r="B64" s="92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201"/>
      <c r="P64" s="18"/>
      <c r="Q64" s="18"/>
      <c r="R64" s="88"/>
      <c r="S64" s="88"/>
      <c r="T64" s="88"/>
      <c r="U64" s="88"/>
      <c r="V64" s="88"/>
      <c r="W64" s="88"/>
      <c r="X64" s="88"/>
    </row>
    <row r="65" spans="1:24" s="93" customFormat="1" x14ac:dyDescent="0.25">
      <c r="A65" s="92"/>
      <c r="B65" s="92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201"/>
      <c r="P65" s="18"/>
      <c r="Q65" s="18"/>
      <c r="R65" s="88"/>
      <c r="S65" s="88"/>
      <c r="T65" s="88"/>
      <c r="U65" s="88"/>
      <c r="V65" s="88"/>
      <c r="W65" s="88"/>
      <c r="X65" s="88"/>
    </row>
    <row r="66" spans="1:24" s="93" customFormat="1" x14ac:dyDescent="0.25">
      <c r="A66" s="92"/>
      <c r="B66" s="92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201"/>
      <c r="P66" s="18"/>
      <c r="Q66" s="18"/>
      <c r="R66" s="88"/>
      <c r="S66" s="88"/>
      <c r="T66" s="88"/>
      <c r="U66" s="88"/>
      <c r="V66" s="88"/>
      <c r="W66" s="88"/>
      <c r="X66" s="88"/>
    </row>
    <row r="67" spans="1:24" s="93" customFormat="1" x14ac:dyDescent="0.25">
      <c r="A67" s="92"/>
      <c r="B67" s="92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201"/>
      <c r="P67" s="18"/>
      <c r="Q67" s="18"/>
      <c r="R67" s="88"/>
      <c r="S67" s="88"/>
      <c r="T67" s="88"/>
      <c r="U67" s="88"/>
      <c r="V67" s="88"/>
      <c r="W67" s="88"/>
      <c r="X67" s="88"/>
    </row>
    <row r="68" spans="1:24" s="93" customFormat="1" x14ac:dyDescent="0.25">
      <c r="A68" s="92"/>
      <c r="B68" s="92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201"/>
      <c r="P68" s="18"/>
      <c r="Q68" s="18"/>
      <c r="R68" s="88"/>
      <c r="S68" s="88"/>
      <c r="T68" s="88"/>
      <c r="U68" s="88"/>
      <c r="V68" s="88"/>
      <c r="W68" s="88"/>
      <c r="X68" s="88"/>
    </row>
    <row r="69" spans="1:24" s="93" customFormat="1" x14ac:dyDescent="0.25">
      <c r="A69" s="92"/>
      <c r="B69" s="92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201"/>
      <c r="P69" s="18"/>
      <c r="Q69" s="18"/>
      <c r="R69" s="88"/>
      <c r="S69" s="88"/>
      <c r="T69" s="88"/>
      <c r="U69" s="88"/>
      <c r="V69" s="88"/>
      <c r="W69" s="88"/>
      <c r="X69" s="88"/>
    </row>
    <row r="70" spans="1:24" s="93" customFormat="1" x14ac:dyDescent="0.25">
      <c r="A70" s="92"/>
      <c r="B70" s="92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201"/>
      <c r="P70" s="18"/>
      <c r="Q70" s="18"/>
      <c r="R70" s="88"/>
      <c r="S70" s="88"/>
      <c r="T70" s="88"/>
      <c r="U70" s="88"/>
      <c r="V70" s="88"/>
      <c r="W70" s="88"/>
      <c r="X70" s="88"/>
    </row>
    <row r="71" spans="1:24" s="93" customFormat="1" x14ac:dyDescent="0.25">
      <c r="A71" s="92"/>
      <c r="B71" s="92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201"/>
      <c r="P71" s="18"/>
      <c r="Q71" s="18"/>
      <c r="R71" s="88"/>
      <c r="S71" s="88"/>
      <c r="T71" s="88"/>
      <c r="U71" s="88"/>
      <c r="V71" s="88"/>
      <c r="W71" s="88"/>
      <c r="X71" s="88"/>
    </row>
    <row r="72" spans="1:24" s="93" customFormat="1" x14ac:dyDescent="0.25">
      <c r="A72" s="92"/>
      <c r="B72" s="92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201"/>
      <c r="P72" s="18"/>
      <c r="Q72" s="18"/>
      <c r="R72" s="88"/>
      <c r="S72" s="88"/>
      <c r="T72" s="88"/>
      <c r="U72" s="88"/>
      <c r="V72" s="88"/>
      <c r="W72" s="88"/>
      <c r="X72" s="88"/>
    </row>
    <row r="73" spans="1:24" s="93" customFormat="1" x14ac:dyDescent="0.25">
      <c r="A73" s="92"/>
      <c r="B73" s="92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201"/>
      <c r="P73" s="18"/>
      <c r="Q73" s="18"/>
      <c r="R73" s="88"/>
      <c r="S73" s="88"/>
      <c r="T73" s="88"/>
      <c r="U73" s="88"/>
      <c r="V73" s="88"/>
      <c r="W73" s="88"/>
      <c r="X73" s="88"/>
    </row>
    <row r="74" spans="1:24" s="93" customFormat="1" x14ac:dyDescent="0.25">
      <c r="A74" s="92"/>
      <c r="B74" s="92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201"/>
      <c r="P74" s="18"/>
      <c r="Q74" s="18"/>
      <c r="R74" s="88"/>
      <c r="S74" s="88"/>
      <c r="T74" s="88"/>
      <c r="U74" s="88"/>
      <c r="V74" s="88"/>
      <c r="W74" s="88"/>
      <c r="X74" s="88"/>
    </row>
    <row r="75" spans="1:24" s="93" customFormat="1" x14ac:dyDescent="0.25">
      <c r="A75" s="92"/>
      <c r="B75" s="92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201"/>
      <c r="P75" s="18"/>
      <c r="Q75" s="18"/>
      <c r="R75" s="88"/>
      <c r="S75" s="88"/>
      <c r="T75" s="88"/>
      <c r="U75" s="88"/>
      <c r="V75" s="88"/>
      <c r="W75" s="88"/>
      <c r="X75" s="88"/>
    </row>
    <row r="76" spans="1:24" s="93" customFormat="1" x14ac:dyDescent="0.25">
      <c r="A76" s="92"/>
      <c r="B76" s="92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201"/>
      <c r="P76" s="18"/>
      <c r="Q76" s="18"/>
      <c r="R76" s="88"/>
      <c r="S76" s="88"/>
      <c r="T76" s="88"/>
      <c r="U76" s="88"/>
      <c r="V76" s="88"/>
      <c r="W76" s="88"/>
      <c r="X76" s="88"/>
    </row>
    <row r="77" spans="1:24" s="96" customFormat="1" x14ac:dyDescent="0.25">
      <c r="A77" s="94"/>
      <c r="B77" s="94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207"/>
      <c r="P77" s="91"/>
      <c r="Q77" s="91"/>
      <c r="R77" s="95"/>
      <c r="S77" s="95"/>
      <c r="T77" s="95"/>
      <c r="U77" s="95"/>
      <c r="V77" s="95"/>
      <c r="W77" s="95"/>
      <c r="X77" s="95"/>
    </row>
    <row r="78" spans="1:24" s="99" customFormat="1" x14ac:dyDescent="0.25">
      <c r="A78" s="97"/>
      <c r="B78" s="97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205"/>
      <c r="P78" s="116"/>
      <c r="Q78" s="116"/>
      <c r="R78" s="98"/>
      <c r="S78" s="98"/>
      <c r="T78" s="98"/>
      <c r="U78" s="98"/>
      <c r="V78" s="98"/>
      <c r="W78" s="98"/>
      <c r="X78" s="98"/>
    </row>
    <row r="79" spans="1:24" s="99" customFormat="1" x14ac:dyDescent="0.25">
      <c r="A79" s="97"/>
      <c r="B79" s="97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205"/>
      <c r="P79" s="116"/>
      <c r="Q79" s="116"/>
      <c r="R79" s="98"/>
      <c r="S79" s="98"/>
      <c r="T79" s="98"/>
      <c r="U79" s="98"/>
      <c r="V79" s="98"/>
      <c r="W79" s="98"/>
      <c r="X79" s="98"/>
    </row>
    <row r="80" spans="1:24" s="99" customFormat="1" x14ac:dyDescent="0.25">
      <c r="A80" s="97"/>
      <c r="B80" s="97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205"/>
      <c r="P80" s="116"/>
      <c r="Q80" s="116"/>
      <c r="R80" s="98"/>
      <c r="S80" s="98"/>
      <c r="T80" s="98"/>
      <c r="U80" s="98"/>
      <c r="V80" s="98"/>
      <c r="W80" s="98"/>
      <c r="X80" s="98"/>
    </row>
    <row r="81" spans="1:24" s="99" customFormat="1" x14ac:dyDescent="0.25">
      <c r="A81" s="97"/>
      <c r="B81" s="97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205"/>
      <c r="P81" s="116"/>
      <c r="Q81" s="116"/>
      <c r="R81" s="98"/>
      <c r="S81" s="98"/>
      <c r="T81" s="98"/>
      <c r="U81" s="98"/>
      <c r="V81" s="98"/>
      <c r="W81" s="98"/>
      <c r="X81" s="98"/>
    </row>
    <row r="82" spans="1:24" s="99" customFormat="1" x14ac:dyDescent="0.25">
      <c r="A82" s="97"/>
      <c r="B82" s="97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205"/>
      <c r="P82" s="116"/>
      <c r="Q82" s="116"/>
      <c r="R82" s="98"/>
      <c r="S82" s="98"/>
      <c r="T82" s="98"/>
      <c r="U82" s="98"/>
      <c r="V82" s="98"/>
      <c r="W82" s="98"/>
      <c r="X82" s="98"/>
    </row>
    <row r="83" spans="1:24" s="99" customFormat="1" x14ac:dyDescent="0.25">
      <c r="A83" s="97"/>
      <c r="B83" s="97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205"/>
      <c r="P83" s="116"/>
      <c r="Q83" s="116"/>
      <c r="R83" s="98"/>
      <c r="S83" s="98"/>
      <c r="T83" s="98"/>
      <c r="U83" s="98"/>
      <c r="V83" s="98"/>
      <c r="W83" s="98"/>
      <c r="X83" s="98"/>
    </row>
    <row r="84" spans="1:24" s="99" customFormat="1" x14ac:dyDescent="0.25">
      <c r="A84" s="97"/>
      <c r="B84" s="97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205"/>
      <c r="P84" s="116"/>
      <c r="Q84" s="116"/>
      <c r="R84" s="98"/>
      <c r="S84" s="98"/>
      <c r="T84" s="98"/>
      <c r="U84" s="98"/>
      <c r="V84" s="98"/>
      <c r="W84" s="98"/>
      <c r="X84" s="98"/>
    </row>
    <row r="85" spans="1:24" s="99" customFormat="1" x14ac:dyDescent="0.25">
      <c r="A85" s="97"/>
      <c r="B85" s="97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205"/>
      <c r="P85" s="116"/>
      <c r="Q85" s="116"/>
      <c r="R85" s="98"/>
      <c r="S85" s="98"/>
      <c r="T85" s="98"/>
      <c r="U85" s="98"/>
      <c r="V85" s="98"/>
      <c r="W85" s="98"/>
      <c r="X85" s="98"/>
    </row>
    <row r="86" spans="1:24" s="99" customFormat="1" x14ac:dyDescent="0.25">
      <c r="A86" s="97"/>
      <c r="B86" s="97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205"/>
      <c r="P86" s="116"/>
      <c r="Q86" s="116"/>
      <c r="R86" s="98"/>
      <c r="S86" s="98"/>
      <c r="T86" s="98"/>
      <c r="U86" s="98"/>
      <c r="V86" s="98"/>
      <c r="W86" s="98"/>
      <c r="X86" s="98"/>
    </row>
    <row r="87" spans="1:24" s="99" customFormat="1" x14ac:dyDescent="0.25">
      <c r="A87" s="97"/>
      <c r="B87" s="97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205"/>
      <c r="P87" s="116"/>
      <c r="Q87" s="116"/>
      <c r="R87" s="98"/>
      <c r="S87" s="98"/>
      <c r="T87" s="98"/>
      <c r="U87" s="98"/>
      <c r="V87" s="98"/>
      <c r="W87" s="98"/>
      <c r="X87" s="98"/>
    </row>
    <row r="88" spans="1:24" s="99" customFormat="1" x14ac:dyDescent="0.25">
      <c r="A88" s="97"/>
      <c r="B88" s="97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205"/>
      <c r="P88" s="116"/>
      <c r="Q88" s="116"/>
      <c r="R88" s="98"/>
      <c r="S88" s="98"/>
      <c r="T88" s="98"/>
      <c r="U88" s="98"/>
      <c r="V88" s="98"/>
      <c r="W88" s="98"/>
      <c r="X88" s="98"/>
    </row>
    <row r="89" spans="1:24" s="99" customFormat="1" x14ac:dyDescent="0.25">
      <c r="A89" s="97"/>
      <c r="B89" s="97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205"/>
      <c r="P89" s="116"/>
      <c r="Q89" s="116"/>
      <c r="R89" s="98"/>
      <c r="S89" s="98"/>
      <c r="T89" s="98"/>
      <c r="U89" s="98"/>
      <c r="V89" s="98"/>
      <c r="W89" s="98"/>
      <c r="X89" s="98"/>
    </row>
    <row r="90" spans="1:24" s="99" customFormat="1" x14ac:dyDescent="0.25">
      <c r="A90" s="97"/>
      <c r="B90" s="97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205"/>
      <c r="P90" s="116"/>
      <c r="Q90" s="116"/>
      <c r="R90" s="98"/>
      <c r="S90" s="98"/>
      <c r="T90" s="98"/>
      <c r="U90" s="98"/>
      <c r="V90" s="98"/>
      <c r="W90" s="98"/>
      <c r="X90" s="98"/>
    </row>
    <row r="91" spans="1:24" s="99" customFormat="1" x14ac:dyDescent="0.25">
      <c r="A91" s="97"/>
      <c r="B91" s="97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205"/>
      <c r="P91" s="116"/>
      <c r="Q91" s="116"/>
      <c r="R91" s="98"/>
      <c r="S91" s="98"/>
      <c r="T91" s="98"/>
      <c r="U91" s="98"/>
      <c r="V91" s="98"/>
      <c r="W91" s="98"/>
      <c r="X91" s="98"/>
    </row>
    <row r="92" spans="1:24" s="99" customFormat="1" x14ac:dyDescent="0.25">
      <c r="A92" s="97"/>
      <c r="B92" s="97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205"/>
      <c r="P92" s="116"/>
      <c r="Q92" s="116"/>
      <c r="R92" s="98"/>
      <c r="S92" s="98"/>
      <c r="T92" s="98"/>
      <c r="U92" s="98"/>
      <c r="V92" s="98"/>
      <c r="W92" s="98"/>
      <c r="X92" s="98"/>
    </row>
    <row r="93" spans="1:24" s="99" customFormat="1" x14ac:dyDescent="0.25">
      <c r="A93" s="97"/>
      <c r="B93" s="97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205"/>
      <c r="P93" s="116"/>
      <c r="Q93" s="116"/>
      <c r="R93" s="98"/>
      <c r="S93" s="98"/>
      <c r="T93" s="98"/>
      <c r="U93" s="98"/>
      <c r="V93" s="98"/>
      <c r="W93" s="98"/>
      <c r="X93" s="98"/>
    </row>
    <row r="94" spans="1:24" s="99" customFormat="1" x14ac:dyDescent="0.25">
      <c r="A94" s="97"/>
      <c r="B94" s="97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205"/>
      <c r="P94" s="116"/>
      <c r="Q94" s="116"/>
      <c r="R94" s="98"/>
      <c r="S94" s="98"/>
      <c r="T94" s="98"/>
      <c r="U94" s="98"/>
      <c r="V94" s="98"/>
      <c r="W94" s="98"/>
      <c r="X94" s="98"/>
    </row>
    <row r="95" spans="1:24" s="99" customFormat="1" x14ac:dyDescent="0.25">
      <c r="A95" s="97"/>
      <c r="B95" s="97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205"/>
      <c r="P95" s="116"/>
      <c r="Q95" s="116"/>
      <c r="R95" s="98"/>
      <c r="S95" s="98"/>
      <c r="T95" s="98"/>
      <c r="U95" s="98"/>
      <c r="V95" s="98"/>
      <c r="W95" s="98"/>
      <c r="X95" s="98"/>
    </row>
    <row r="96" spans="1:24" s="99" customFormat="1" x14ac:dyDescent="0.25">
      <c r="A96" s="97"/>
      <c r="B96" s="97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205"/>
      <c r="P96" s="116"/>
      <c r="Q96" s="116"/>
      <c r="R96" s="98"/>
      <c r="S96" s="98"/>
      <c r="T96" s="98"/>
      <c r="U96" s="98"/>
      <c r="V96" s="98"/>
      <c r="W96" s="98"/>
      <c r="X96" s="98"/>
    </row>
    <row r="97" spans="1:24" s="99" customFormat="1" x14ac:dyDescent="0.25">
      <c r="A97" s="97"/>
      <c r="B97" s="97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205"/>
      <c r="P97" s="116"/>
      <c r="Q97" s="116"/>
      <c r="R97" s="98"/>
      <c r="S97" s="98"/>
      <c r="T97" s="98"/>
      <c r="U97" s="98"/>
      <c r="V97" s="98"/>
      <c r="W97" s="98"/>
      <c r="X97" s="98"/>
    </row>
    <row r="98" spans="1:24" s="99" customFormat="1" x14ac:dyDescent="0.25">
      <c r="A98" s="97"/>
      <c r="B98" s="97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205"/>
      <c r="P98" s="116"/>
      <c r="Q98" s="116"/>
      <c r="R98" s="98"/>
      <c r="S98" s="98"/>
      <c r="T98" s="98"/>
      <c r="U98" s="98"/>
      <c r="V98" s="98"/>
      <c r="W98" s="98"/>
      <c r="X98" s="98"/>
    </row>
    <row r="99" spans="1:24" s="102" customFormat="1" x14ac:dyDescent="0.25">
      <c r="A99" s="100"/>
      <c r="B99" s="100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205"/>
      <c r="P99" s="116"/>
      <c r="Q99" s="116"/>
      <c r="R99" s="101"/>
      <c r="S99" s="101"/>
      <c r="T99" s="101"/>
      <c r="U99" s="101"/>
      <c r="V99" s="101"/>
      <c r="W99" s="101"/>
      <c r="X99" s="101"/>
    </row>
    <row r="100" spans="1:24" s="102" customFormat="1" x14ac:dyDescent="0.25">
      <c r="A100" s="100"/>
      <c r="B100" s="100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205"/>
      <c r="P100" s="116"/>
      <c r="Q100" s="116"/>
      <c r="R100" s="101"/>
      <c r="S100" s="101"/>
      <c r="T100" s="101"/>
      <c r="U100" s="101"/>
      <c r="V100" s="101"/>
      <c r="W100" s="101"/>
      <c r="X100" s="101"/>
    </row>
    <row r="101" spans="1:24" s="102" customFormat="1" x14ac:dyDescent="0.25">
      <c r="A101" s="100"/>
      <c r="B101" s="100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205"/>
      <c r="P101" s="116"/>
      <c r="Q101" s="116"/>
      <c r="R101" s="101"/>
      <c r="S101" s="101"/>
      <c r="T101" s="101"/>
      <c r="U101" s="101"/>
      <c r="V101" s="101"/>
      <c r="W101" s="101"/>
      <c r="X101" s="101"/>
    </row>
    <row r="102" spans="1:24" s="102" customFormat="1" x14ac:dyDescent="0.25">
      <c r="A102" s="100"/>
      <c r="B102" s="100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205"/>
      <c r="P102" s="116"/>
      <c r="Q102" s="116"/>
      <c r="R102" s="101"/>
      <c r="S102" s="101"/>
      <c r="T102" s="101"/>
      <c r="U102" s="101"/>
      <c r="V102" s="101"/>
      <c r="W102" s="101"/>
      <c r="X102" s="101"/>
    </row>
    <row r="103" spans="1:24" s="102" customFormat="1" x14ac:dyDescent="0.25">
      <c r="A103" s="100"/>
      <c r="B103" s="100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205"/>
      <c r="P103" s="116"/>
      <c r="Q103" s="116"/>
      <c r="R103" s="101"/>
      <c r="S103" s="101"/>
      <c r="T103" s="101"/>
      <c r="U103" s="101"/>
      <c r="V103" s="101"/>
      <c r="W103" s="101"/>
      <c r="X103" s="101"/>
    </row>
    <row r="104" spans="1:24" s="102" customFormat="1" x14ac:dyDescent="0.25">
      <c r="A104" s="100"/>
      <c r="B104" s="100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205"/>
      <c r="P104" s="116"/>
      <c r="Q104" s="116"/>
      <c r="R104" s="101"/>
      <c r="S104" s="101"/>
      <c r="T104" s="101"/>
      <c r="U104" s="101"/>
      <c r="V104" s="101"/>
      <c r="W104" s="101"/>
      <c r="X104" s="101"/>
    </row>
  </sheetData>
  <sheetProtection password="A6EF" sheet="1" objects="1" scenarios="1" selectLockedCells="1" selectUnlockedCells="1"/>
  <mergeCells count="10">
    <mergeCell ref="W1:X2"/>
    <mergeCell ref="C28:E28"/>
    <mergeCell ref="R1:T1"/>
    <mergeCell ref="C1:E1"/>
    <mergeCell ref="F1:I1"/>
    <mergeCell ref="J1:M1"/>
    <mergeCell ref="C14:E14"/>
    <mergeCell ref="N1:O1"/>
    <mergeCell ref="U1:U2"/>
    <mergeCell ref="V1:V2"/>
  </mergeCells>
  <conditionalFormatting sqref="X3:X10 X16:X29">
    <cfRule type="containsText" dxfId="117" priority="5" operator="containsText" text="non-compliant">
      <formula>NOT(ISERROR(SEARCH("non-compliant",X3)))</formula>
    </cfRule>
  </conditionalFormatting>
  <conditionalFormatting sqref="Y14">
    <cfRule type="cellIs" dxfId="116" priority="3" operator="equal">
      <formula>"non-compliant"</formula>
    </cfRule>
  </conditionalFormatting>
  <conditionalFormatting sqref="X12:X15">
    <cfRule type="containsText" dxfId="115" priority="2" operator="containsText" text="non-compliant">
      <formula>NOT(ISERROR(SEARCH("non-compliant",X12)))</formula>
    </cfRule>
  </conditionalFormatting>
  <conditionalFormatting sqref="X11">
    <cfRule type="containsText" dxfId="114" priority="1" operator="containsText" text="non-compliant">
      <formula>NOT(ISERROR(SEARCH("non-compliant",X11)))</formula>
    </cfRule>
  </conditionalFormatting>
  <pageMargins left="0.7" right="0.7" top="0.75" bottom="0.75" header="0.3" footer="0.3"/>
  <pageSetup paperSize="8" scale="76" orientation="landscape" r:id="rId1"/>
  <colBreaks count="1" manualBreakCount="1">
    <brk id="25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zoomScale="110" zoomScaleNormal="110" workbookViewId="0">
      <pane xSplit="1" topLeftCell="P1" activePane="topRight" state="frozen"/>
      <selection activeCell="V36" sqref="V36"/>
      <selection pane="topRight" activeCell="V3" sqref="V3:V29"/>
    </sheetView>
  </sheetViews>
  <sheetFormatPr defaultRowHeight="15" x14ac:dyDescent="0.25"/>
  <cols>
    <col min="1" max="1" width="24.42578125" style="5" customWidth="1"/>
    <col min="2" max="2" width="10.7109375" style="5" customWidth="1"/>
    <col min="3" max="9" width="8.7109375" style="181" customWidth="1"/>
    <col min="10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19" width="9.140625" style="50"/>
    <col min="20" max="20" width="9.140625" style="143"/>
    <col min="21" max="21" width="12.42578125" style="51" customWidth="1"/>
    <col min="22" max="22" width="9.140625" style="51"/>
    <col min="23" max="23" width="18.140625" style="51" customWidth="1"/>
    <col min="24" max="24" width="12.85546875" customWidth="1"/>
    <col min="25" max="25" width="12" customWidth="1"/>
  </cols>
  <sheetData>
    <row r="1" spans="1:29" ht="22.5" customHeight="1" x14ac:dyDescent="0.25">
      <c r="A1" s="83" t="s">
        <v>127</v>
      </c>
      <c r="B1" s="80"/>
      <c r="C1" s="254" t="s">
        <v>4</v>
      </c>
      <c r="D1" s="254"/>
      <c r="E1" s="254"/>
      <c r="F1" s="254" t="s">
        <v>5</v>
      </c>
      <c r="G1" s="254"/>
      <c r="H1" s="254"/>
      <c r="I1" s="254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79" t="s">
        <v>106</v>
      </c>
      <c r="S1" s="280"/>
      <c r="T1" s="281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77" t="s">
        <v>9</v>
      </c>
      <c r="D2" s="177" t="s">
        <v>10</v>
      </c>
      <c r="E2" s="177" t="s">
        <v>11</v>
      </c>
      <c r="F2" s="177" t="s">
        <v>9</v>
      </c>
      <c r="G2" s="177" t="s">
        <v>12</v>
      </c>
      <c r="H2" s="177" t="s">
        <v>13</v>
      </c>
      <c r="I2" s="177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48">
        <v>0.05</v>
      </c>
      <c r="S2" s="48">
        <v>0.5</v>
      </c>
      <c r="T2" s="139">
        <v>0.95</v>
      </c>
      <c r="U2" s="14"/>
      <c r="V2" s="170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178"/>
      <c r="D3" s="178"/>
      <c r="E3" s="178"/>
      <c r="F3" s="178">
        <v>32</v>
      </c>
      <c r="G3" s="178">
        <v>80</v>
      </c>
      <c r="H3" s="178" t="s">
        <v>26</v>
      </c>
      <c r="I3" s="178"/>
      <c r="J3" s="6"/>
      <c r="K3" s="6"/>
      <c r="L3" s="6"/>
      <c r="M3" s="6"/>
      <c r="N3" s="6"/>
      <c r="O3" s="200"/>
      <c r="P3" s="6" t="s">
        <v>27</v>
      </c>
      <c r="Q3" s="118"/>
      <c r="R3" s="36">
        <v>33.342500000000001</v>
      </c>
      <c r="S3" s="36">
        <v>88.8</v>
      </c>
      <c r="T3" s="140">
        <v>297.31</v>
      </c>
      <c r="U3" s="166">
        <v>150</v>
      </c>
      <c r="V3" s="244">
        <v>110</v>
      </c>
      <c r="W3" s="84" t="s">
        <v>5</v>
      </c>
      <c r="X3" s="230" t="str">
        <f>IF(T3&lt;=80,"compliant","non-compliant")</f>
        <v>non-compliant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178"/>
      <c r="D4" s="178"/>
      <c r="E4" s="178"/>
      <c r="F4" s="178">
        <v>100</v>
      </c>
      <c r="G4" s="178">
        <v>200</v>
      </c>
      <c r="H4" s="178">
        <v>600</v>
      </c>
      <c r="I4" s="178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14.351000000000001</v>
      </c>
      <c r="S4" s="36">
        <v>38.9</v>
      </c>
      <c r="T4" s="140">
        <v>74.025999999999996</v>
      </c>
      <c r="U4" s="166">
        <v>175</v>
      </c>
      <c r="V4" s="244">
        <v>50</v>
      </c>
      <c r="W4" s="8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179"/>
      <c r="D5" s="179"/>
      <c r="E5" s="179"/>
      <c r="F5" s="178">
        <v>450</v>
      </c>
      <c r="G5" s="178">
        <v>1000</v>
      </c>
      <c r="H5" s="178">
        <v>2400</v>
      </c>
      <c r="I5" s="178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316.66565000000003</v>
      </c>
      <c r="S5" s="64">
        <v>833</v>
      </c>
      <c r="T5" s="140">
        <v>2194.7836499999999</v>
      </c>
      <c r="U5" s="166">
        <v>650</v>
      </c>
      <c r="V5" s="244">
        <v>500</v>
      </c>
      <c r="W5" s="8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178"/>
      <c r="D6" s="178"/>
      <c r="E6" s="178"/>
      <c r="F6" s="178">
        <v>70</v>
      </c>
      <c r="G6" s="178">
        <v>150</v>
      </c>
      <c r="H6" s="178">
        <v>370</v>
      </c>
      <c r="I6" s="178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44.16</v>
      </c>
      <c r="S6" s="64">
        <v>113.1</v>
      </c>
      <c r="T6" s="140">
        <v>270.39999999999998</v>
      </c>
      <c r="U6" s="166">
        <v>90</v>
      </c>
      <c r="V6" s="244">
        <v>90</v>
      </c>
      <c r="W6" s="8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178" t="s">
        <v>40</v>
      </c>
      <c r="D7" s="178">
        <v>1.5</v>
      </c>
      <c r="E7" s="178">
        <v>2.54</v>
      </c>
      <c r="F7" s="178">
        <v>0.7</v>
      </c>
      <c r="G7" s="178">
        <v>1</v>
      </c>
      <c r="H7" s="178">
        <v>1.5</v>
      </c>
      <c r="I7" s="178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0.31</v>
      </c>
      <c r="S7" s="36">
        <v>0.59099999999999997</v>
      </c>
      <c r="T7" s="140">
        <v>0.95</v>
      </c>
      <c r="U7" s="166">
        <v>1</v>
      </c>
      <c r="V7" s="244">
        <v>0.75</v>
      </c>
      <c r="W7" s="8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178"/>
      <c r="D8" s="178"/>
      <c r="E8" s="178"/>
      <c r="F8" s="178" t="s">
        <v>63</v>
      </c>
      <c r="G8" s="178">
        <v>50</v>
      </c>
      <c r="H8" s="178">
        <v>100</v>
      </c>
      <c r="I8" s="178" t="s">
        <v>43</v>
      </c>
      <c r="J8" s="6"/>
      <c r="K8" s="6"/>
      <c r="L8" s="6"/>
      <c r="M8" s="6"/>
      <c r="N8" s="6"/>
      <c r="O8" s="200"/>
      <c r="P8" s="6"/>
      <c r="Q8" s="118"/>
      <c r="R8" s="36">
        <v>4.4000000000000004</v>
      </c>
      <c r="S8" s="36">
        <v>7.8049999999999997</v>
      </c>
      <c r="T8" s="140">
        <v>16.723600000000001</v>
      </c>
      <c r="U8" s="166">
        <v>50</v>
      </c>
      <c r="V8" s="244">
        <v>25</v>
      </c>
      <c r="W8" s="8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178"/>
      <c r="D9" s="178"/>
      <c r="E9" s="178"/>
      <c r="F9" s="178">
        <v>30</v>
      </c>
      <c r="G9" s="178">
        <v>50</v>
      </c>
      <c r="H9" s="178">
        <v>70</v>
      </c>
      <c r="I9" s="178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18.335750000000001</v>
      </c>
      <c r="S9" s="64">
        <v>54.893500000000003</v>
      </c>
      <c r="T9" s="140">
        <v>174.77500000000001</v>
      </c>
      <c r="U9" s="166">
        <v>80</v>
      </c>
      <c r="V9" s="244">
        <v>70</v>
      </c>
      <c r="W9" s="84" t="s">
        <v>5</v>
      </c>
      <c r="X9" s="230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178"/>
      <c r="D10" s="178"/>
      <c r="E10" s="178"/>
      <c r="F10" s="178">
        <v>100</v>
      </c>
      <c r="G10" s="178">
        <v>200</v>
      </c>
      <c r="H10" s="178">
        <v>400</v>
      </c>
      <c r="I10" s="178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25.297999999999998</v>
      </c>
      <c r="S10" s="36">
        <v>76.099999999999994</v>
      </c>
      <c r="T10" s="140">
        <v>138</v>
      </c>
      <c r="U10" s="166">
        <v>115</v>
      </c>
      <c r="V10" s="244">
        <v>70</v>
      </c>
      <c r="W10" s="84" t="s">
        <v>6</v>
      </c>
      <c r="X10" s="230" t="str">
        <f>IF(T10&lt;=70,"compliant","non-compliant")</f>
        <v>non-compliant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178" t="s">
        <v>21</v>
      </c>
      <c r="D11" s="178">
        <v>1.4999999999999999E-2</v>
      </c>
      <c r="E11" s="178">
        <v>0.1</v>
      </c>
      <c r="F11" s="178">
        <v>1</v>
      </c>
      <c r="G11" s="178">
        <v>2</v>
      </c>
      <c r="H11" s="178">
        <v>10</v>
      </c>
      <c r="I11" s="178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4.4999999999999998E-2</v>
      </c>
      <c r="T11" s="140">
        <v>0.32100000000000001</v>
      </c>
      <c r="U11" s="166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178"/>
      <c r="D12" s="178"/>
      <c r="E12" s="178"/>
      <c r="F12" s="178">
        <v>6</v>
      </c>
      <c r="G12" s="178">
        <v>10</v>
      </c>
      <c r="H12" s="178">
        <v>20</v>
      </c>
      <c r="I12" s="178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0.02</v>
      </c>
      <c r="S12" s="36">
        <v>0.04</v>
      </c>
      <c r="T12" s="140">
        <v>0.1963</v>
      </c>
      <c r="U12" s="166">
        <v>0.05</v>
      </c>
      <c r="V12" s="244">
        <v>0.2</v>
      </c>
      <c r="W12" s="8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88"/>
      <c r="D13" s="88"/>
      <c r="E13" s="88"/>
      <c r="F13" s="88"/>
      <c r="G13" s="88"/>
      <c r="H13" s="88"/>
      <c r="I13" s="8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7"/>
      <c r="U13" s="166">
        <v>0.25</v>
      </c>
      <c r="V13" s="244">
        <v>0.25</v>
      </c>
      <c r="W13" s="8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8" t="s">
        <v>54</v>
      </c>
      <c r="D14" s="278"/>
      <c r="E14" s="278"/>
      <c r="F14" s="180" t="s">
        <v>55</v>
      </c>
      <c r="G14" s="180"/>
      <c r="H14" s="180"/>
      <c r="I14" s="18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7.1035000000000004</v>
      </c>
      <c r="S14" s="36">
        <v>7.99</v>
      </c>
      <c r="T14" s="140">
        <v>8.4111999999999991</v>
      </c>
      <c r="U14" s="166" t="s">
        <v>59</v>
      </c>
      <c r="V14" s="244" t="s">
        <v>60</v>
      </c>
      <c r="W14" s="167" t="s">
        <v>6</v>
      </c>
      <c r="X14" s="230" t="str">
        <f>IF(R14&gt;=6.5,"compliant","non-compliant")</f>
        <v>compliant</v>
      </c>
      <c r="Y14" s="18" t="str">
        <f>IF(T14&lt;=8.4,"compliant","non-compliant")</f>
        <v>non-compliant</v>
      </c>
      <c r="AC14" s="157"/>
    </row>
    <row r="15" spans="1:29" x14ac:dyDescent="0.25">
      <c r="A15" s="81" t="s">
        <v>80</v>
      </c>
      <c r="B15" s="81" t="s">
        <v>83</v>
      </c>
      <c r="C15" s="178" t="s">
        <v>61</v>
      </c>
      <c r="D15" s="178">
        <v>2.5000000000000001E-2</v>
      </c>
      <c r="E15" s="178" t="s">
        <v>62</v>
      </c>
      <c r="F15" s="178"/>
      <c r="G15" s="178"/>
      <c r="H15" s="178"/>
      <c r="I15" s="178"/>
      <c r="J15" s="6"/>
      <c r="K15" s="6"/>
      <c r="L15" s="6"/>
      <c r="M15" s="6"/>
      <c r="N15" s="6"/>
      <c r="O15" s="200"/>
      <c r="P15" s="6"/>
      <c r="Q15" s="118"/>
      <c r="R15" s="36">
        <v>5.0000000000000001E-3</v>
      </c>
      <c r="S15" s="36">
        <v>1.6E-2</v>
      </c>
      <c r="T15" s="140">
        <v>5.425E-2</v>
      </c>
      <c r="U15" s="166">
        <v>1.25</v>
      </c>
      <c r="V15" s="244">
        <v>0.02</v>
      </c>
      <c r="W15" s="84" t="s">
        <v>4</v>
      </c>
      <c r="X15" s="230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178"/>
      <c r="D16" s="178"/>
      <c r="E16" s="178"/>
      <c r="F16" s="178">
        <v>200</v>
      </c>
      <c r="G16" s="178"/>
      <c r="H16" s="178">
        <v>400</v>
      </c>
      <c r="I16" s="178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102.68259999999999</v>
      </c>
      <c r="S16" s="36">
        <v>386</v>
      </c>
      <c r="T16" s="140">
        <v>1468.3</v>
      </c>
      <c r="U16" s="166">
        <v>620</v>
      </c>
      <c r="V16" s="244">
        <v>300</v>
      </c>
      <c r="W16" s="168" t="s">
        <v>122</v>
      </c>
      <c r="X16" s="230" t="str">
        <f>IF(T16&lt;=400,"compliant","non-compliant")</f>
        <v>non-compliant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178"/>
      <c r="D17" s="178"/>
      <c r="E17" s="178"/>
      <c r="F17" s="178"/>
      <c r="G17" s="178"/>
      <c r="H17" s="178"/>
      <c r="I17" s="178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36.03</v>
      </c>
      <c r="S17" s="36">
        <v>140.39599999999999</v>
      </c>
      <c r="T17" s="140">
        <v>238.05179999999999</v>
      </c>
      <c r="U17" s="166"/>
      <c r="V17" s="244">
        <v>120</v>
      </c>
      <c r="W17" s="8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178"/>
      <c r="D18" s="178"/>
      <c r="E18" s="178"/>
      <c r="F18" s="178">
        <v>5</v>
      </c>
      <c r="G18" s="178">
        <v>10</v>
      </c>
      <c r="H18" s="178">
        <v>20</v>
      </c>
      <c r="I18" s="178" t="s">
        <v>33</v>
      </c>
      <c r="J18" s="6"/>
      <c r="K18" s="6"/>
      <c r="L18" s="6"/>
      <c r="M18" s="6"/>
      <c r="N18" s="6"/>
      <c r="O18" s="200"/>
      <c r="P18" s="6"/>
      <c r="Q18" s="118"/>
      <c r="R18" s="49"/>
      <c r="S18" s="49"/>
      <c r="T18" s="141"/>
      <c r="U18" s="119">
        <v>10</v>
      </c>
      <c r="V18" s="244">
        <v>10</v>
      </c>
      <c r="W18" s="169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88"/>
      <c r="D19" s="88"/>
      <c r="E19" s="88"/>
      <c r="F19" s="88"/>
      <c r="G19" s="88"/>
      <c r="H19" s="88"/>
      <c r="I19" s="88"/>
      <c r="J19" s="18"/>
      <c r="K19" s="18"/>
      <c r="L19" s="18"/>
      <c r="M19" s="18"/>
      <c r="N19" s="18"/>
      <c r="O19" s="201"/>
      <c r="P19" s="18"/>
      <c r="Q19" s="119"/>
      <c r="R19" s="14"/>
      <c r="S19" s="14"/>
      <c r="T19" s="47"/>
      <c r="U19" s="166" t="s">
        <v>93</v>
      </c>
      <c r="V19" s="244">
        <v>9</v>
      </c>
      <c r="W19" s="129"/>
      <c r="X19" s="14"/>
      <c r="Y19" s="14"/>
    </row>
    <row r="20" spans="1:25" x14ac:dyDescent="0.25">
      <c r="A20" s="17" t="s">
        <v>67</v>
      </c>
      <c r="B20" s="17" t="s">
        <v>90</v>
      </c>
      <c r="C20" s="178"/>
      <c r="D20" s="178"/>
      <c r="E20" s="178"/>
      <c r="F20" s="178"/>
      <c r="G20" s="178"/>
      <c r="H20" s="178"/>
      <c r="I20" s="178"/>
      <c r="J20" s="6"/>
      <c r="K20" s="6"/>
      <c r="L20" s="6"/>
      <c r="M20" s="6"/>
      <c r="N20" s="6" t="s">
        <v>42</v>
      </c>
      <c r="O20" s="200">
        <v>8</v>
      </c>
      <c r="P20" s="6"/>
      <c r="Q20" s="118"/>
      <c r="R20" s="14"/>
      <c r="S20" s="14"/>
      <c r="T20" s="47"/>
      <c r="U20" s="119">
        <v>1.5</v>
      </c>
      <c r="V20" s="244">
        <v>2</v>
      </c>
      <c r="W20" s="169" t="s">
        <v>6</v>
      </c>
      <c r="X20" s="18"/>
      <c r="Y20" s="14"/>
    </row>
    <row r="21" spans="1:25" ht="14.25" customHeight="1" x14ac:dyDescent="0.25">
      <c r="A21" s="17" t="s">
        <v>69</v>
      </c>
      <c r="B21" s="17" t="s">
        <v>83</v>
      </c>
      <c r="C21" s="178"/>
      <c r="D21" s="178"/>
      <c r="E21" s="178"/>
      <c r="F21" s="178"/>
      <c r="G21" s="178"/>
      <c r="H21" s="178"/>
      <c r="I21" s="178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18"/>
      <c r="R21" s="14"/>
      <c r="S21" s="14"/>
      <c r="T21" s="47"/>
      <c r="U21" s="119"/>
      <c r="V21" s="244">
        <v>25</v>
      </c>
      <c r="W21" s="169" t="s">
        <v>6</v>
      </c>
      <c r="X21" s="18"/>
      <c r="Y21" s="14"/>
    </row>
    <row r="22" spans="1:25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6" t="s">
        <v>16</v>
      </c>
      <c r="R22" s="14"/>
      <c r="S22" s="14"/>
      <c r="T22" s="47"/>
      <c r="U22" s="166"/>
      <c r="V22" s="244">
        <v>1.5</v>
      </c>
      <c r="W22" s="169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6" t="s">
        <v>37</v>
      </c>
      <c r="R23" s="14"/>
      <c r="S23" s="14"/>
      <c r="T23" s="47"/>
      <c r="U23" s="166"/>
      <c r="V23" s="244">
        <v>130</v>
      </c>
      <c r="W23" s="169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6" t="s">
        <v>37</v>
      </c>
      <c r="R24" s="14"/>
      <c r="S24" s="14"/>
      <c r="T24" s="47"/>
      <c r="U24" s="166"/>
      <c r="V24" s="244">
        <v>130</v>
      </c>
      <c r="W24" s="169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6"/>
      <c r="R25" s="14"/>
      <c r="S25" s="14"/>
      <c r="T25" s="171">
        <v>0.14000000000000001</v>
      </c>
      <c r="U25" s="166">
        <v>0.02</v>
      </c>
      <c r="V25" s="244">
        <v>0.02</v>
      </c>
      <c r="W25" s="169" t="s">
        <v>4</v>
      </c>
      <c r="X25" s="14" t="str">
        <f>IF(T25&lt;=0.01,"compliant","non-compliant")</f>
        <v>non-compliant</v>
      </c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6"/>
      <c r="R26" s="14"/>
      <c r="S26" s="14"/>
      <c r="T26" s="47"/>
      <c r="U26" s="166">
        <v>0.5</v>
      </c>
      <c r="V26" s="244">
        <v>0.5</v>
      </c>
      <c r="W26" s="169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6"/>
      <c r="R27" s="14"/>
      <c r="S27" s="14"/>
      <c r="T27" s="47"/>
      <c r="U27" s="166">
        <v>0.05</v>
      </c>
      <c r="V27" s="244">
        <v>7</v>
      </c>
      <c r="W27" s="169" t="s">
        <v>4</v>
      </c>
      <c r="X27" s="14"/>
      <c r="Y27" s="14"/>
    </row>
    <row r="28" spans="1:25" ht="15" customHeight="1" x14ac:dyDescent="0.25">
      <c r="A28" s="17" t="s">
        <v>44</v>
      </c>
      <c r="B28" s="17" t="s">
        <v>83</v>
      </c>
      <c r="C28" s="278" t="s">
        <v>92</v>
      </c>
      <c r="D28" s="278"/>
      <c r="E28" s="278"/>
      <c r="F28" s="178">
        <v>0.1</v>
      </c>
      <c r="G28" s="178">
        <v>0.3</v>
      </c>
      <c r="H28" s="178">
        <v>1</v>
      </c>
      <c r="I28" s="178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18"/>
      <c r="R28" s="14"/>
      <c r="S28" s="14"/>
      <c r="T28" s="171">
        <v>0.16</v>
      </c>
      <c r="U28" s="166">
        <v>1</v>
      </c>
      <c r="V28" s="244">
        <v>0.3</v>
      </c>
      <c r="W28" s="169" t="s">
        <v>5</v>
      </c>
      <c r="X28" s="18" t="str">
        <f>IF(T28&lt;=0.3,"compliant","non-compliant")</f>
        <v>compliant</v>
      </c>
      <c r="Y28" s="14"/>
    </row>
    <row r="29" spans="1:25" x14ac:dyDescent="0.25">
      <c r="A29" s="17" t="s">
        <v>49</v>
      </c>
      <c r="B29" s="17" t="s">
        <v>83</v>
      </c>
      <c r="C29" s="178">
        <v>0.18</v>
      </c>
      <c r="D29" s="178">
        <v>0.37</v>
      </c>
      <c r="E29" s="178">
        <v>1.3</v>
      </c>
      <c r="F29" s="178">
        <v>0.05</v>
      </c>
      <c r="G29" s="178">
        <v>0.15</v>
      </c>
      <c r="H29" s="178">
        <v>1</v>
      </c>
      <c r="I29" s="178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71">
        <v>0.31</v>
      </c>
      <c r="U29" s="166">
        <v>0.18</v>
      </c>
      <c r="V29" s="244">
        <v>0.15</v>
      </c>
      <c r="W29" s="169" t="s">
        <v>6</v>
      </c>
      <c r="X29" s="18" t="str">
        <f>IF(T29&lt;=0.02,"compliant","non-compliant")</f>
        <v>non-compliant</v>
      </c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  <c r="U31" s="135"/>
      <c r="V31" s="98" t="s">
        <v>163</v>
      </c>
      <c r="W31" s="98"/>
      <c r="X31" s="98"/>
      <c r="Y31" s="98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4 X12:X13">
    <cfRule type="containsText" dxfId="113" priority="6" operator="containsText" text="non-compliant">
      <formula>NOT(ISERROR(SEARCH("non-compliant",X3)))</formula>
    </cfRule>
  </conditionalFormatting>
  <conditionalFormatting sqref="X14">
    <cfRule type="containsText" dxfId="112" priority="5" operator="containsText" text="non-compliant">
      <formula>NOT(ISERROR(SEARCH("non-compliant",X14)))</formula>
    </cfRule>
  </conditionalFormatting>
  <conditionalFormatting sqref="Y14">
    <cfRule type="cellIs" dxfId="111" priority="4" operator="equal">
      <formula>"non-compliant"</formula>
    </cfRule>
  </conditionalFormatting>
  <conditionalFormatting sqref="X25:X29">
    <cfRule type="containsText" dxfId="110" priority="3" operator="containsText" text="non-compliant">
      <formula>NOT(ISERROR(SEARCH("non-compliant",X25)))</formula>
    </cfRule>
  </conditionalFormatting>
  <conditionalFormatting sqref="X11">
    <cfRule type="containsText" dxfId="109" priority="1" operator="containsText" text="non-compliant">
      <formula>NOT(ISERROR(SEARCH("non-compliant",X11)))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04"/>
  <sheetViews>
    <sheetView topLeftCell="A10" workbookViewId="0">
      <pane xSplit="1" topLeftCell="L1" activePane="topRight" state="frozen"/>
      <selection activeCell="V36" sqref="V36"/>
      <selection pane="topRight" activeCell="V3" sqref="V3:V29"/>
    </sheetView>
  </sheetViews>
  <sheetFormatPr defaultRowHeight="15" x14ac:dyDescent="0.25"/>
  <cols>
    <col min="1" max="1" width="24.42578125" style="5" customWidth="1"/>
    <col min="2" max="2" width="10.710937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18" width="9.140625" style="1"/>
    <col min="21" max="21" width="14.140625" customWidth="1"/>
    <col min="23" max="23" width="16.7109375" customWidth="1"/>
    <col min="24" max="24" width="13.140625" customWidth="1"/>
  </cols>
  <sheetData>
    <row r="1" spans="1:29" ht="22.5" customHeight="1" x14ac:dyDescent="0.25">
      <c r="A1" s="83" t="s">
        <v>128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82">
        <v>88607</v>
      </c>
      <c r="S1" s="283"/>
      <c r="T1" s="284"/>
      <c r="U1" s="34" t="s">
        <v>85</v>
      </c>
      <c r="V1" s="33" t="s">
        <v>84</v>
      </c>
      <c r="W1" s="263" t="s">
        <v>120</v>
      </c>
      <c r="X1" s="264"/>
      <c r="Y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45">
        <v>0.05</v>
      </c>
      <c r="S2" s="46">
        <v>0.5</v>
      </c>
      <c r="T2" s="46">
        <v>0.95</v>
      </c>
      <c r="U2" s="14"/>
      <c r="V2" s="170"/>
      <c r="W2" s="265"/>
      <c r="X2" s="266"/>
      <c r="Y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18.3</v>
      </c>
      <c r="S3" s="36">
        <v>48.2</v>
      </c>
      <c r="T3" s="36">
        <v>76.08</v>
      </c>
      <c r="U3" s="166">
        <v>150</v>
      </c>
      <c r="V3" s="244">
        <v>80</v>
      </c>
      <c r="W3" s="84" t="s">
        <v>5</v>
      </c>
      <c r="X3" s="230" t="str">
        <f>IF(T3&lt;=80,"compliant","noncompliance")</f>
        <v>compliant</v>
      </c>
      <c r="Y3" s="14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11</v>
      </c>
      <c r="S4" s="36">
        <v>18.899999999999999</v>
      </c>
      <c r="T4" s="36">
        <v>27</v>
      </c>
      <c r="U4" s="166">
        <v>175</v>
      </c>
      <c r="V4" s="244">
        <v>30</v>
      </c>
      <c r="W4" s="84" t="s">
        <v>114</v>
      </c>
      <c r="X4" s="230" t="str">
        <f>IF(T4&lt;=100,"compliant","non-compliant")</f>
        <v>compliant</v>
      </c>
      <c r="Y4" s="18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174.65</v>
      </c>
      <c r="S5" s="36">
        <v>349.5</v>
      </c>
      <c r="T5" s="140">
        <v>532.00324999999998</v>
      </c>
      <c r="U5" s="172">
        <v>650</v>
      </c>
      <c r="V5" s="244">
        <v>500</v>
      </c>
      <c r="W5" s="84" t="s">
        <v>6</v>
      </c>
      <c r="X5" s="230" t="str">
        <f>IF(T5&lt;=260,"compliant","non-compliant")</f>
        <v>non-compliant</v>
      </c>
      <c r="Y5" s="18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27.454999999999998</v>
      </c>
      <c r="S6" s="36">
        <v>58.6</v>
      </c>
      <c r="T6" s="36">
        <v>87.82</v>
      </c>
      <c r="U6" s="166">
        <v>90</v>
      </c>
      <c r="V6" s="244">
        <v>90</v>
      </c>
      <c r="W6" s="84" t="s">
        <v>121</v>
      </c>
      <c r="X6" s="230" t="str">
        <f>IF(T6&lt;=40,"compliant","non-compliant")</f>
        <v>non-compliant</v>
      </c>
      <c r="Y6" s="18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0.26</v>
      </c>
      <c r="S7" s="36">
        <v>0.48</v>
      </c>
      <c r="T7" s="36">
        <v>0.68</v>
      </c>
      <c r="U7" s="166">
        <v>1</v>
      </c>
      <c r="V7" s="244">
        <v>0.75</v>
      </c>
      <c r="W7" s="84" t="s">
        <v>5</v>
      </c>
      <c r="X7" s="230" t="str">
        <f>IF(T7&lt;=1,"compliant","non-compliant")</f>
        <v>compliant</v>
      </c>
      <c r="Y7" s="14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4.8609999999999998</v>
      </c>
      <c r="S8" s="36">
        <v>5.6550000000000002</v>
      </c>
      <c r="T8" s="36">
        <v>6.4610000000000003</v>
      </c>
      <c r="U8" s="166">
        <v>50</v>
      </c>
      <c r="V8" s="244">
        <v>10</v>
      </c>
      <c r="W8" s="84" t="s">
        <v>5</v>
      </c>
      <c r="X8" s="230" t="str">
        <f>IF(T8&lt;=40,"compliant","non-compliant")</f>
        <v>compliant</v>
      </c>
      <c r="Y8" s="14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9.67</v>
      </c>
      <c r="S9" s="36">
        <v>23.6</v>
      </c>
      <c r="T9" s="36">
        <v>53.28</v>
      </c>
      <c r="U9" s="166">
        <v>80</v>
      </c>
      <c r="V9" s="244">
        <v>50</v>
      </c>
      <c r="W9" s="84" t="s">
        <v>5</v>
      </c>
      <c r="X9" s="230" t="str">
        <f>IF(T9&lt;=50,"compliant","non-compliant")</f>
        <v>non-compliant</v>
      </c>
      <c r="Y9" s="14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14.5</v>
      </c>
      <c r="S10" s="36">
        <v>26.3</v>
      </c>
      <c r="T10" s="36">
        <v>40.380000000000003</v>
      </c>
      <c r="U10" s="166">
        <v>115</v>
      </c>
      <c r="V10" s="244">
        <v>50</v>
      </c>
      <c r="W10" s="84" t="s">
        <v>6</v>
      </c>
      <c r="X10" s="230" t="str">
        <f>IF(T10&lt;=70,"compliant","non- compliant")</f>
        <v>compliant</v>
      </c>
      <c r="Y10" s="14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7.0000000000000007E-2</v>
      </c>
      <c r="T11" s="36">
        <v>0.1812</v>
      </c>
      <c r="U11" s="166">
        <v>7.0000000000000001E-3</v>
      </c>
      <c r="V11" s="244">
        <v>0.05</v>
      </c>
      <c r="W11" s="84" t="s">
        <v>4</v>
      </c>
      <c r="X11" s="18" t="str">
        <f>IF(S11&lt;=0.15,"compliant","non-compliant")</f>
        <v>compliant</v>
      </c>
      <c r="Y11" s="14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5.1700000000000003E-2</v>
      </c>
      <c r="S12" s="36">
        <v>0.28799999999999998</v>
      </c>
      <c r="T12" s="36">
        <v>0.85740000000000005</v>
      </c>
      <c r="U12" s="166">
        <v>0.05</v>
      </c>
      <c r="V12" s="244">
        <v>0.5</v>
      </c>
      <c r="W12" s="84" t="s">
        <v>5</v>
      </c>
      <c r="X12" s="230" t="str">
        <f>IF(S12&lt;=10,"compliant","non-compliant")</f>
        <v>compliant</v>
      </c>
      <c r="Y12" s="14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2"/>
      <c r="U13" s="166">
        <v>0.25</v>
      </c>
      <c r="V13" s="244">
        <v>0.25</v>
      </c>
      <c r="W13" s="84"/>
      <c r="X13" s="230"/>
      <c r="Y13" s="14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6.60975</v>
      </c>
      <c r="S14" s="36">
        <v>7.6749999999999998</v>
      </c>
      <c r="T14" s="36">
        <v>8.3435000000000006</v>
      </c>
      <c r="U14" s="166" t="s">
        <v>59</v>
      </c>
      <c r="V14" s="244" t="s">
        <v>59</v>
      </c>
      <c r="W14" s="167" t="s">
        <v>6</v>
      </c>
      <c r="X14" s="230" t="str">
        <f>IF(R14&gt;=6.5,"compliant","non-compliant")</f>
        <v>compliant</v>
      </c>
      <c r="Y14" s="18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3.0000000000000001E-3</v>
      </c>
      <c r="S15" s="36">
        <v>1.35E-2</v>
      </c>
      <c r="T15" s="36">
        <v>4.4350000000000001E-2</v>
      </c>
      <c r="U15" s="166">
        <v>1.25</v>
      </c>
      <c r="V15" s="244">
        <v>0.05</v>
      </c>
      <c r="W15" s="84" t="s">
        <v>4</v>
      </c>
      <c r="X15" s="230" t="str">
        <f>IF(S15&lt;=0.025,"compliant","non-compliant")</f>
        <v>compliant</v>
      </c>
      <c r="Y15" s="14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50.5</v>
      </c>
      <c r="S16" s="36">
        <v>181.5</v>
      </c>
      <c r="T16" s="36">
        <v>323.2</v>
      </c>
      <c r="U16" s="166">
        <v>840</v>
      </c>
      <c r="V16" s="244">
        <v>50</v>
      </c>
      <c r="W16" s="168" t="s">
        <v>122</v>
      </c>
      <c r="X16" s="230" t="str">
        <f>IF(T16&lt;=400,"compliant","non-complaint")</f>
        <v>compliant</v>
      </c>
      <c r="Y16" s="14"/>
      <c r="AC16" s="157"/>
    </row>
    <row r="17" spans="1:25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59.12</v>
      </c>
      <c r="S17" s="36">
        <v>84</v>
      </c>
      <c r="T17" s="36">
        <v>122.8</v>
      </c>
      <c r="U17" s="166"/>
      <c r="V17" s="244">
        <v>120</v>
      </c>
      <c r="W17" s="84" t="s">
        <v>72</v>
      </c>
      <c r="X17" s="230" t="str">
        <f>IF(T17&lt;=300,"compliant","non-compliant")</f>
        <v>compliant</v>
      </c>
      <c r="Y17" s="14"/>
    </row>
    <row r="18" spans="1:25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118"/>
      <c r="R18" s="49"/>
      <c r="S18" s="49"/>
      <c r="T18" s="49"/>
      <c r="U18" s="119">
        <v>10</v>
      </c>
      <c r="V18" s="244">
        <v>10</v>
      </c>
      <c r="W18" s="169" t="s">
        <v>5</v>
      </c>
      <c r="X18" s="14"/>
      <c r="Y18" s="14"/>
    </row>
    <row r="19" spans="1:25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19"/>
      <c r="R19" s="14"/>
      <c r="S19" s="14"/>
      <c r="T19" s="14"/>
      <c r="U19" s="166" t="s">
        <v>93</v>
      </c>
      <c r="V19" s="244">
        <v>9</v>
      </c>
      <c r="W19" s="129"/>
      <c r="X19" s="14"/>
      <c r="Y19" s="14"/>
    </row>
    <row r="20" spans="1:25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118"/>
      <c r="R20" s="14"/>
      <c r="S20" s="14"/>
      <c r="T20" s="14"/>
      <c r="U20" s="119">
        <v>1.5</v>
      </c>
      <c r="V20" s="244">
        <v>1.5</v>
      </c>
      <c r="W20" s="169" t="s">
        <v>6</v>
      </c>
      <c r="X20" s="18"/>
      <c r="Y20" s="14"/>
    </row>
    <row r="21" spans="1:25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18"/>
      <c r="R21" s="14"/>
      <c r="S21" s="14"/>
      <c r="T21" s="14"/>
      <c r="U21" s="119"/>
      <c r="V21" s="244">
        <v>25</v>
      </c>
      <c r="W21" s="169" t="s">
        <v>6</v>
      </c>
      <c r="X21" s="18"/>
      <c r="Y21" s="14"/>
    </row>
    <row r="22" spans="1:25" x14ac:dyDescent="0.25">
      <c r="A22" s="17" t="s">
        <v>88</v>
      </c>
      <c r="B22" s="20" t="s">
        <v>165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118" t="s">
        <v>16</v>
      </c>
      <c r="R22" s="14"/>
      <c r="S22" s="14"/>
      <c r="T22" s="14"/>
      <c r="U22" s="166"/>
      <c r="V22" s="244">
        <v>1.5</v>
      </c>
      <c r="W22" s="169"/>
      <c r="X22" s="14"/>
      <c r="Y22" s="14"/>
    </row>
    <row r="23" spans="1:25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118" t="s">
        <v>37</v>
      </c>
      <c r="R23" s="14"/>
      <c r="S23" s="14"/>
      <c r="T23" s="14"/>
      <c r="U23" s="166"/>
      <c r="V23" s="244">
        <v>130</v>
      </c>
      <c r="W23" s="169" t="s">
        <v>123</v>
      </c>
      <c r="X23" s="14"/>
      <c r="Y23" s="14"/>
    </row>
    <row r="24" spans="1:25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118" t="s">
        <v>37</v>
      </c>
      <c r="R24" s="14"/>
      <c r="S24" s="14"/>
      <c r="T24" s="14"/>
      <c r="U24" s="166"/>
      <c r="V24" s="244">
        <v>130</v>
      </c>
      <c r="W24" s="169" t="s">
        <v>123</v>
      </c>
      <c r="X24" s="14"/>
      <c r="Y24" s="14"/>
    </row>
    <row r="25" spans="1:25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118"/>
      <c r="R25" s="14"/>
      <c r="S25" s="14"/>
      <c r="T25" s="134">
        <v>0.46</v>
      </c>
      <c r="U25" s="166">
        <v>0.02</v>
      </c>
      <c r="V25" s="244">
        <v>0.02</v>
      </c>
      <c r="W25" s="169" t="s">
        <v>4</v>
      </c>
      <c r="X25" s="14" t="str">
        <f>IF(T25&lt;=0.01,"compliant","non-compliant")</f>
        <v>non-compliant</v>
      </c>
      <c r="Y25" s="14"/>
    </row>
    <row r="26" spans="1:25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118"/>
      <c r="R26" s="14"/>
      <c r="S26" s="14"/>
      <c r="T26" s="14"/>
      <c r="U26" s="166">
        <v>0.5</v>
      </c>
      <c r="V26" s="244">
        <v>0.5</v>
      </c>
      <c r="W26" s="169" t="s">
        <v>6</v>
      </c>
      <c r="X26" s="14"/>
      <c r="Y26" s="14"/>
    </row>
    <row r="27" spans="1:25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118"/>
      <c r="R27" s="14"/>
      <c r="S27" s="14"/>
      <c r="T27" s="14"/>
      <c r="U27" s="166">
        <v>0.05</v>
      </c>
      <c r="V27" s="244">
        <v>7</v>
      </c>
      <c r="W27" s="169" t="s">
        <v>4</v>
      </c>
      <c r="X27" s="14"/>
      <c r="Y27" s="14"/>
    </row>
    <row r="28" spans="1:25" ht="15" customHeight="1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18"/>
      <c r="R28" s="14"/>
      <c r="S28" s="14"/>
      <c r="T28" s="134">
        <v>0.16</v>
      </c>
      <c r="U28" s="166">
        <v>1</v>
      </c>
      <c r="V28" s="244">
        <v>0.3</v>
      </c>
      <c r="W28" s="169" t="s">
        <v>5</v>
      </c>
      <c r="X28" s="18" t="str">
        <f>IF(T28&lt;=0.3,"compliant","non-compliant")</f>
        <v>compliant</v>
      </c>
      <c r="Y28" s="14"/>
    </row>
    <row r="29" spans="1:25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34">
        <v>0.77</v>
      </c>
      <c r="U29" s="166">
        <v>0.18</v>
      </c>
      <c r="V29" s="244">
        <v>0.15</v>
      </c>
      <c r="W29" s="169" t="s">
        <v>6</v>
      </c>
      <c r="X29" s="18" t="str">
        <f>IF(T29&lt;=0.02,"compliant","non-compliant")</f>
        <v>non-compliant</v>
      </c>
      <c r="Y29" s="14"/>
    </row>
    <row r="30" spans="1:25" x14ac:dyDescent="0.25">
      <c r="N30" s="115"/>
      <c r="O30" s="204"/>
      <c r="P30" s="115"/>
    </row>
    <row r="31" spans="1:25" x14ac:dyDescent="0.25">
      <c r="N31" s="116"/>
      <c r="O31" s="205"/>
      <c r="P31" s="116"/>
      <c r="T31" s="135"/>
      <c r="U31" s="98" t="s">
        <v>163</v>
      </c>
      <c r="V31" s="98"/>
      <c r="W31" s="98"/>
    </row>
    <row r="32" spans="1:25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116"/>
      <c r="O57" s="205"/>
      <c r="P57" s="116"/>
    </row>
    <row r="58" spans="14:16" x14ac:dyDescent="0.25">
      <c r="N58" s="116"/>
      <c r="O58" s="205"/>
      <c r="P58" s="116"/>
    </row>
    <row r="59" spans="14:16" x14ac:dyDescent="0.25">
      <c r="N59" s="116"/>
      <c r="O59" s="205"/>
      <c r="P59" s="116"/>
    </row>
    <row r="60" spans="14:16" x14ac:dyDescent="0.25">
      <c r="N60" s="116"/>
      <c r="O60" s="205"/>
      <c r="P60" s="116"/>
    </row>
    <row r="61" spans="14:16" x14ac:dyDescent="0.25">
      <c r="N61" s="116"/>
      <c r="O61" s="205"/>
      <c r="P61" s="116"/>
    </row>
    <row r="62" spans="14:16" x14ac:dyDescent="0.25">
      <c r="N62" s="116"/>
      <c r="O62" s="205"/>
      <c r="P62" s="116"/>
    </row>
    <row r="63" spans="14:16" x14ac:dyDescent="0.25">
      <c r="N63" s="58"/>
      <c r="O63" s="206"/>
      <c r="P63" s="5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18"/>
      <c r="O71" s="201"/>
      <c r="P71" s="18"/>
    </row>
    <row r="72" spans="14:16" x14ac:dyDescent="0.25">
      <c r="N72" s="18"/>
      <c r="O72" s="201"/>
      <c r="P72" s="18"/>
    </row>
    <row r="73" spans="14:16" x14ac:dyDescent="0.25">
      <c r="N73" s="18"/>
      <c r="O73" s="201"/>
      <c r="P73" s="18"/>
    </row>
    <row r="74" spans="14:16" x14ac:dyDescent="0.25">
      <c r="N74" s="18"/>
      <c r="O74" s="201"/>
      <c r="P74" s="18"/>
    </row>
    <row r="75" spans="14:16" x14ac:dyDescent="0.25">
      <c r="N75" s="18"/>
      <c r="O75" s="201"/>
      <c r="P75" s="18"/>
    </row>
    <row r="76" spans="14:16" x14ac:dyDescent="0.25">
      <c r="N76" s="18"/>
      <c r="O76" s="201"/>
      <c r="P76" s="18"/>
    </row>
    <row r="77" spans="14:16" x14ac:dyDescent="0.25">
      <c r="N77" s="91"/>
      <c r="O77" s="207"/>
      <c r="P77" s="91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  <row r="99" spans="14:16" x14ac:dyDescent="0.25">
      <c r="N99" s="116"/>
      <c r="O99" s="205"/>
      <c r="P99" s="116"/>
    </row>
    <row r="100" spans="14:16" x14ac:dyDescent="0.25">
      <c r="N100" s="116"/>
      <c r="O100" s="205"/>
      <c r="P100" s="116"/>
    </row>
    <row r="101" spans="14:16" x14ac:dyDescent="0.25">
      <c r="N101" s="116"/>
      <c r="O101" s="205"/>
      <c r="P101" s="116"/>
    </row>
    <row r="102" spans="14:16" x14ac:dyDescent="0.25">
      <c r="N102" s="116"/>
      <c r="O102" s="205"/>
      <c r="P102" s="116"/>
    </row>
    <row r="103" spans="14:16" x14ac:dyDescent="0.25">
      <c r="N103" s="116"/>
      <c r="O103" s="205"/>
      <c r="P103" s="116"/>
    </row>
    <row r="104" spans="14:16" x14ac:dyDescent="0.25">
      <c r="N104" s="116"/>
      <c r="O104" s="205"/>
      <c r="P104" s="116"/>
    </row>
  </sheetData>
  <sheetProtection password="A6EF" sheet="1" objects="1" scenarios="1" selectLockedCells="1" selectUnlockedCells="1"/>
  <mergeCells count="8">
    <mergeCell ref="W1:X2"/>
    <mergeCell ref="C28:E28"/>
    <mergeCell ref="R1:T1"/>
    <mergeCell ref="C1:E1"/>
    <mergeCell ref="F1:I1"/>
    <mergeCell ref="J1:M1"/>
    <mergeCell ref="C14:E14"/>
    <mergeCell ref="N1:O1"/>
  </mergeCells>
  <conditionalFormatting sqref="X3:X10 X15:X24 X12:X13">
    <cfRule type="containsText" dxfId="108" priority="6" operator="containsText" text="non-compliant">
      <formula>NOT(ISERROR(SEARCH("non-compliant",X3)))</formula>
    </cfRule>
  </conditionalFormatting>
  <conditionalFormatting sqref="X14">
    <cfRule type="containsText" dxfId="107" priority="5" operator="containsText" text="non-compliant">
      <formula>NOT(ISERROR(SEARCH("non-compliant",X14)))</formula>
    </cfRule>
  </conditionalFormatting>
  <conditionalFormatting sqref="Y14">
    <cfRule type="cellIs" dxfId="106" priority="4" operator="equal">
      <formula>"non-compliant"</formula>
    </cfRule>
  </conditionalFormatting>
  <conditionalFormatting sqref="X25:X29">
    <cfRule type="containsText" dxfId="105" priority="3" operator="containsText" text="non-compliant">
      <formula>NOT(ISERROR(SEARCH("non-compliant",X25)))</formula>
    </cfRule>
  </conditionalFormatting>
  <conditionalFormatting sqref="X11">
    <cfRule type="containsText" dxfId="104" priority="1" operator="containsText" text="non-compliant">
      <formula>NOT(ISERROR(SEARCH("non-compliant",X11)))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"/>
  <sheetViews>
    <sheetView topLeftCell="A10" workbookViewId="0">
      <pane xSplit="1" topLeftCell="K1" activePane="topRight" state="frozen"/>
      <selection activeCell="V36" sqref="V36"/>
      <selection pane="topRight" activeCell="U3" sqref="U3:U29"/>
    </sheetView>
  </sheetViews>
  <sheetFormatPr defaultRowHeight="15" x14ac:dyDescent="0.25"/>
  <cols>
    <col min="1" max="1" width="24.42578125" style="5" customWidth="1"/>
    <col min="2" max="2" width="10.7109375" style="5" customWidth="1"/>
    <col min="3" max="13" width="8.7109375" style="117" customWidth="1"/>
    <col min="14" max="14" width="9.140625" style="60" customWidth="1"/>
    <col min="15" max="15" width="9.140625" style="208" customWidth="1"/>
    <col min="16" max="16" width="8.7109375" style="60" customWidth="1"/>
    <col min="17" max="17" width="8.7109375" style="117" customWidth="1"/>
    <col min="18" max="18" width="9.140625" style="1"/>
    <col min="20" max="20" width="9.140625" style="144"/>
    <col min="22" max="22" width="18.28515625" customWidth="1"/>
    <col min="23" max="23" width="14.42578125" customWidth="1"/>
  </cols>
  <sheetData>
    <row r="1" spans="1:29" ht="22.5" customHeight="1" x14ac:dyDescent="0.25">
      <c r="A1" s="83" t="s">
        <v>129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82">
        <v>189430</v>
      </c>
      <c r="S1" s="283"/>
      <c r="T1" s="284"/>
      <c r="U1" s="33" t="s">
        <v>84</v>
      </c>
      <c r="V1" s="263" t="s">
        <v>120</v>
      </c>
      <c r="W1" s="264"/>
      <c r="X1" s="14"/>
    </row>
    <row r="2" spans="1:29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45">
        <v>0.05</v>
      </c>
      <c r="S2" s="46">
        <v>0.5</v>
      </c>
      <c r="T2" s="158">
        <v>0.95</v>
      </c>
      <c r="U2" s="170"/>
      <c r="V2" s="265"/>
      <c r="W2" s="266"/>
      <c r="X2" s="14"/>
    </row>
    <row r="3" spans="1:29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275.11714999999998</v>
      </c>
      <c r="S3" s="36">
        <v>311.77550000000002</v>
      </c>
      <c r="T3" s="173">
        <v>348.43385000000001</v>
      </c>
      <c r="U3" s="244">
        <v>110</v>
      </c>
      <c r="V3" s="228" t="s">
        <v>5</v>
      </c>
      <c r="W3" s="18" t="str">
        <f>IF(T3&lt;=80,"compliant","noncompliance")</f>
        <v>noncompliance</v>
      </c>
      <c r="X3" s="225"/>
      <c r="AA3" s="144"/>
      <c r="AC3" s="157"/>
    </row>
    <row r="4" spans="1:29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35.111199999999997</v>
      </c>
      <c r="S4" s="36">
        <v>39.000999999999998</v>
      </c>
      <c r="T4" s="173">
        <v>42.890799999999999</v>
      </c>
      <c r="U4" s="244">
        <v>50</v>
      </c>
      <c r="V4" s="228" t="s">
        <v>114</v>
      </c>
      <c r="W4" s="18" t="str">
        <f>IF(T4&lt;=100,"compliant","non-compliant")</f>
        <v>compliant</v>
      </c>
      <c r="X4" s="230"/>
      <c r="AA4" s="144"/>
      <c r="AC4" s="157"/>
    </row>
    <row r="5" spans="1:29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1772.2652</v>
      </c>
      <c r="S5" s="64">
        <v>2065.9009999999998</v>
      </c>
      <c r="T5" s="173">
        <v>2359.5367999999999</v>
      </c>
      <c r="U5" s="244">
        <v>500</v>
      </c>
      <c r="V5" s="228" t="s">
        <v>6</v>
      </c>
      <c r="W5" s="18" t="str">
        <f>IF(T5&lt;=260,"compliant","non-compliant")</f>
        <v>non-compliant</v>
      </c>
      <c r="X5" s="230"/>
      <c r="AA5" s="144"/>
      <c r="AC5" s="157"/>
    </row>
    <row r="6" spans="1:29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170.4</v>
      </c>
      <c r="S6" s="36">
        <v>232</v>
      </c>
      <c r="T6" s="173">
        <v>315</v>
      </c>
      <c r="U6" s="244">
        <v>35</v>
      </c>
      <c r="V6" s="228" t="s">
        <v>121</v>
      </c>
      <c r="W6" s="18" t="str">
        <f>IF(T6&lt;=40,"compliant","non-compliant")</f>
        <v>non-compliant</v>
      </c>
      <c r="X6" s="230"/>
      <c r="AA6" s="144"/>
      <c r="AC6" s="157"/>
    </row>
    <row r="7" spans="1:29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0.50819999999999999</v>
      </c>
      <c r="S7" s="36">
        <v>0.59099999999999997</v>
      </c>
      <c r="T7" s="173">
        <v>0.67379999999999995</v>
      </c>
      <c r="U7" s="244">
        <v>0.75</v>
      </c>
      <c r="V7" s="228" t="s">
        <v>5</v>
      </c>
      <c r="W7" s="18" t="str">
        <f>IF(T7&lt;=1,"compliant","non-compliant")</f>
        <v>compliant</v>
      </c>
      <c r="X7" s="225"/>
      <c r="AA7" s="144"/>
      <c r="AC7" s="157"/>
    </row>
    <row r="8" spans="1:29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8.4521499999999996</v>
      </c>
      <c r="S8" s="36">
        <v>8.8134999999999994</v>
      </c>
      <c r="T8" s="173">
        <v>9.1748499999999993</v>
      </c>
      <c r="U8" s="244">
        <v>25</v>
      </c>
      <c r="V8" s="228" t="s">
        <v>5</v>
      </c>
      <c r="W8" s="18" t="str">
        <f>IF(T8&lt;=40,"compliant","non-compliant")</f>
        <v>compliant</v>
      </c>
      <c r="X8" s="225"/>
      <c r="AA8" s="144"/>
      <c r="AC8" s="157"/>
    </row>
    <row r="9" spans="1:29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171.64585</v>
      </c>
      <c r="S9" s="36">
        <v>200.99350000000001</v>
      </c>
      <c r="T9" s="173">
        <v>230.34115</v>
      </c>
      <c r="U9" s="244">
        <v>70</v>
      </c>
      <c r="V9" s="228" t="s">
        <v>5</v>
      </c>
      <c r="W9" s="18" t="str">
        <f>IF(T9&lt;=50,"compliant","non-compliant")</f>
        <v>non-compliant</v>
      </c>
      <c r="X9" s="225"/>
      <c r="AA9" s="144"/>
      <c r="AC9" s="157"/>
    </row>
    <row r="10" spans="1:29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44.987400000000001</v>
      </c>
      <c r="S10" s="36">
        <v>51.957000000000001</v>
      </c>
      <c r="T10" s="173">
        <v>58.926600000000001</v>
      </c>
      <c r="U10" s="244">
        <v>70</v>
      </c>
      <c r="V10" s="228" t="s">
        <v>6</v>
      </c>
      <c r="W10" s="18" t="str">
        <f>IF(T10&lt;=70,"compliant","non- compliant")</f>
        <v>compliant</v>
      </c>
      <c r="X10" s="225"/>
      <c r="AC10" s="157"/>
    </row>
    <row r="11" spans="1:29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2.5000000000000001E-2</v>
      </c>
      <c r="S11" s="36">
        <v>2.5000000000000001E-2</v>
      </c>
      <c r="T11" s="173">
        <v>2.5000000000000001E-2</v>
      </c>
      <c r="U11" s="244">
        <v>0.05</v>
      </c>
      <c r="V11" s="84" t="s">
        <v>4</v>
      </c>
      <c r="W11" s="18" t="str">
        <f>IF(S11&lt;=0.15,"compliant","non-compliant")</f>
        <v>compliant</v>
      </c>
      <c r="X11" s="225"/>
      <c r="AC11" s="157"/>
    </row>
    <row r="12" spans="1:29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2.5000000000000001E-2</v>
      </c>
      <c r="S12" s="36">
        <v>2.5000000000000001E-2</v>
      </c>
      <c r="T12" s="173">
        <v>2.5000000000000001E-2</v>
      </c>
      <c r="U12" s="244">
        <v>0.05</v>
      </c>
      <c r="V12" s="84" t="s">
        <v>5</v>
      </c>
      <c r="W12" s="18" t="str">
        <f>IF(S12&lt;=10,"compliant","non-compliant")</f>
        <v>compliant</v>
      </c>
      <c r="X12" s="225"/>
      <c r="AC12" s="157"/>
    </row>
    <row r="13" spans="1:29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12"/>
      <c r="S13" s="12"/>
      <c r="T13" s="174"/>
      <c r="U13" s="244">
        <v>0.25</v>
      </c>
      <c r="V13" s="84"/>
      <c r="W13" s="18"/>
      <c r="X13" s="225"/>
      <c r="AC13" s="157"/>
    </row>
    <row r="14" spans="1:29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6.73</v>
      </c>
      <c r="S14" s="36">
        <v>7.31</v>
      </c>
      <c r="T14" s="173">
        <v>8.0030000000000001</v>
      </c>
      <c r="U14" s="244" t="s">
        <v>59</v>
      </c>
      <c r="V14" s="167" t="s">
        <v>6</v>
      </c>
      <c r="W14" s="18" t="str">
        <f>IF(R14&gt;=6.5,"compliant","non-compliant")</f>
        <v>compliant</v>
      </c>
      <c r="X14" s="230" t="str">
        <f>IF(T14&lt;=8.4,"compliant","non-compliant")</f>
        <v>compliant</v>
      </c>
      <c r="AC14" s="157"/>
    </row>
    <row r="15" spans="1:29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1.01E-2</v>
      </c>
      <c r="S15" s="36">
        <v>5.6000000000000001E-2</v>
      </c>
      <c r="T15" s="173">
        <v>0.1019</v>
      </c>
      <c r="U15" s="244">
        <v>0.06</v>
      </c>
      <c r="V15" s="84" t="s">
        <v>4</v>
      </c>
      <c r="W15" s="18" t="str">
        <f>IF(S15&lt;=0.025,"compliant","non-compliant")</f>
        <v>non-compliant</v>
      </c>
      <c r="X15" s="225"/>
      <c r="AC15" s="157"/>
    </row>
    <row r="16" spans="1:29" ht="34.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95.7</v>
      </c>
      <c r="S16" s="36">
        <v>967.5</v>
      </c>
      <c r="T16" s="173">
        <v>1210.4984999999999</v>
      </c>
      <c r="U16" s="244">
        <v>380</v>
      </c>
      <c r="V16" s="168" t="s">
        <v>122</v>
      </c>
      <c r="W16" s="18" t="str">
        <f>IF(T16&lt;=400,"compliant","non-complaint")</f>
        <v>non-complaint</v>
      </c>
      <c r="X16" s="225"/>
      <c r="AC16" s="157"/>
    </row>
    <row r="17" spans="1:24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140.56739999999999</v>
      </c>
      <c r="S17" s="36">
        <v>175.626</v>
      </c>
      <c r="T17" s="173">
        <v>210.68459999999999</v>
      </c>
      <c r="U17" s="244">
        <v>120</v>
      </c>
      <c r="V17" s="84" t="s">
        <v>72</v>
      </c>
      <c r="W17" s="18" t="str">
        <f>IF(T17&lt;=300,"compliant","non-compliant")</f>
        <v>compliant</v>
      </c>
      <c r="X17" s="225"/>
    </row>
    <row r="18" spans="1:24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118"/>
      <c r="R18" s="49"/>
      <c r="S18" s="49"/>
      <c r="T18" s="175"/>
      <c r="U18" s="244">
        <v>10</v>
      </c>
      <c r="V18" s="169" t="s">
        <v>5</v>
      </c>
      <c r="W18" s="14"/>
      <c r="X18" s="14"/>
    </row>
    <row r="19" spans="1:24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19"/>
      <c r="R19" s="14"/>
      <c r="S19" s="14"/>
      <c r="T19" s="172"/>
      <c r="U19" s="244">
        <v>9</v>
      </c>
      <c r="V19" s="129"/>
      <c r="W19" s="14"/>
      <c r="X19" s="14"/>
    </row>
    <row r="20" spans="1:24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118"/>
      <c r="R20" s="14"/>
      <c r="S20" s="14"/>
      <c r="T20" s="172"/>
      <c r="U20" s="244">
        <v>2</v>
      </c>
      <c r="V20" s="169" t="s">
        <v>6</v>
      </c>
      <c r="W20" s="18"/>
      <c r="X20" s="14"/>
    </row>
    <row r="21" spans="1:24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18"/>
      <c r="R21" s="14"/>
      <c r="S21" s="14"/>
      <c r="T21" s="172"/>
      <c r="U21" s="244">
        <v>25</v>
      </c>
      <c r="V21" s="169" t="s">
        <v>6</v>
      </c>
      <c r="W21" s="18"/>
      <c r="X21" s="14"/>
    </row>
    <row r="22" spans="1:24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118" t="s">
        <v>16</v>
      </c>
      <c r="R22" s="14"/>
      <c r="S22" s="14"/>
      <c r="T22" s="172"/>
      <c r="U22" s="244">
        <v>1.5</v>
      </c>
      <c r="V22" s="169"/>
      <c r="W22" s="14"/>
      <c r="X22" s="14"/>
    </row>
    <row r="23" spans="1:24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118" t="s">
        <v>37</v>
      </c>
      <c r="R23" s="14"/>
      <c r="S23" s="14"/>
      <c r="T23" s="172"/>
      <c r="U23" s="244">
        <v>130</v>
      </c>
      <c r="V23" s="169" t="s">
        <v>123</v>
      </c>
      <c r="W23" s="14"/>
      <c r="X23" s="14"/>
    </row>
    <row r="24" spans="1:24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118" t="s">
        <v>37</v>
      </c>
      <c r="R24" s="14"/>
      <c r="S24" s="14"/>
      <c r="T24" s="172"/>
      <c r="U24" s="244">
        <v>130</v>
      </c>
      <c r="V24" s="169" t="s">
        <v>123</v>
      </c>
      <c r="W24" s="14"/>
      <c r="X24" s="14"/>
    </row>
    <row r="25" spans="1:24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118"/>
      <c r="R25" s="14"/>
      <c r="S25" s="14"/>
      <c r="T25" s="176">
        <v>0.08</v>
      </c>
      <c r="U25" s="244">
        <v>0.02</v>
      </c>
      <c r="V25" s="169" t="s">
        <v>4</v>
      </c>
      <c r="W25" s="14" t="str">
        <f>IF(T25&lt;=0.01,"compliant","non-compliant")</f>
        <v>non-compliant</v>
      </c>
      <c r="X25" s="14"/>
    </row>
    <row r="26" spans="1:24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118"/>
      <c r="R26" s="14"/>
      <c r="S26" s="14"/>
      <c r="T26" s="172"/>
      <c r="U26" s="244">
        <v>0.5</v>
      </c>
      <c r="V26" s="169" t="s">
        <v>6</v>
      </c>
      <c r="W26" s="14"/>
      <c r="X26" s="14"/>
    </row>
    <row r="27" spans="1:24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118"/>
      <c r="R27" s="14"/>
      <c r="S27" s="14"/>
      <c r="T27" s="172"/>
      <c r="U27" s="244">
        <v>7</v>
      </c>
      <c r="V27" s="169" t="s">
        <v>4</v>
      </c>
      <c r="W27" s="14"/>
      <c r="X27" s="14"/>
    </row>
    <row r="28" spans="1:24" ht="15" customHeight="1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18"/>
      <c r="R28" s="14"/>
      <c r="S28" s="14"/>
      <c r="T28" s="176">
        <v>0.14000000000000001</v>
      </c>
      <c r="U28" s="244">
        <v>0.3</v>
      </c>
      <c r="V28" s="169" t="s">
        <v>5</v>
      </c>
      <c r="W28" s="18" t="str">
        <f>IF(T28&lt;=0.3,"compliant","non-compliant")</f>
        <v>compliant</v>
      </c>
      <c r="X28" s="14"/>
    </row>
    <row r="29" spans="1:24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76">
        <v>5.78</v>
      </c>
      <c r="U29" s="244">
        <v>0.15</v>
      </c>
      <c r="V29" s="169" t="s">
        <v>6</v>
      </c>
      <c r="W29" s="18" t="str">
        <f>IF(T29&lt;=0.02,"compliant","non-compliant")</f>
        <v>non-compliant</v>
      </c>
      <c r="X29" s="14"/>
    </row>
    <row r="30" spans="1:24" x14ac:dyDescent="0.25">
      <c r="N30" s="116"/>
      <c r="O30" s="205"/>
      <c r="P30" s="116"/>
    </row>
    <row r="31" spans="1:24" x14ac:dyDescent="0.25">
      <c r="N31" s="116"/>
      <c r="O31" s="205"/>
      <c r="P31" s="116"/>
      <c r="T31" s="135"/>
      <c r="U31" s="98" t="s">
        <v>163</v>
      </c>
      <c r="V31" s="98"/>
      <c r="W31" s="98"/>
    </row>
    <row r="32" spans="1:24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58"/>
      <c r="O56" s="206"/>
      <c r="P56" s="58"/>
    </row>
    <row r="57" spans="14:16" x14ac:dyDescent="0.25">
      <c r="N57" s="18"/>
      <c r="O57" s="201"/>
      <c r="P57" s="18"/>
    </row>
    <row r="58" spans="14:16" x14ac:dyDescent="0.25">
      <c r="N58" s="18"/>
      <c r="O58" s="201"/>
      <c r="P58" s="18"/>
    </row>
    <row r="59" spans="14:16" x14ac:dyDescent="0.25">
      <c r="N59" s="18"/>
      <c r="O59" s="201"/>
      <c r="P59" s="18"/>
    </row>
    <row r="60" spans="14:16" x14ac:dyDescent="0.25">
      <c r="N60" s="18"/>
      <c r="O60" s="201"/>
      <c r="P60" s="18"/>
    </row>
    <row r="61" spans="14:16" x14ac:dyDescent="0.25">
      <c r="N61" s="18"/>
      <c r="O61" s="201"/>
      <c r="P61" s="18"/>
    </row>
    <row r="62" spans="14:16" x14ac:dyDescent="0.25">
      <c r="N62" s="18"/>
      <c r="O62" s="201"/>
      <c r="P62" s="18"/>
    </row>
    <row r="63" spans="14:16" x14ac:dyDescent="0.25">
      <c r="N63" s="18"/>
      <c r="O63" s="201"/>
      <c r="P63" s="1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91"/>
      <c r="O70" s="207"/>
      <c r="P70" s="91"/>
    </row>
    <row r="71" spans="14:16" x14ac:dyDescent="0.25">
      <c r="N71" s="116"/>
      <c r="O71" s="205"/>
      <c r="P71" s="116"/>
    </row>
    <row r="72" spans="14:16" x14ac:dyDescent="0.25">
      <c r="N72" s="116"/>
      <c r="O72" s="205"/>
      <c r="P72" s="116"/>
    </row>
    <row r="73" spans="14:16" x14ac:dyDescent="0.25">
      <c r="N73" s="116"/>
      <c r="O73" s="205"/>
      <c r="P73" s="116"/>
    </row>
    <row r="74" spans="14:16" x14ac:dyDescent="0.25">
      <c r="N74" s="116"/>
      <c r="O74" s="205"/>
      <c r="P74" s="116"/>
    </row>
    <row r="75" spans="14:16" x14ac:dyDescent="0.25">
      <c r="N75" s="116"/>
      <c r="O75" s="205"/>
      <c r="P75" s="116"/>
    </row>
    <row r="76" spans="14:16" x14ac:dyDescent="0.25">
      <c r="N76" s="116"/>
      <c r="O76" s="205"/>
      <c r="P76" s="116"/>
    </row>
    <row r="77" spans="14:16" x14ac:dyDescent="0.25">
      <c r="N77" s="116"/>
      <c r="O77" s="205"/>
      <c r="P77" s="116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</sheetData>
  <sheetProtection password="A6EF" sheet="1" objects="1" scenarios="1" selectLockedCells="1" selectUnlockedCells="1"/>
  <mergeCells count="8">
    <mergeCell ref="V1:W2"/>
    <mergeCell ref="C28:E28"/>
    <mergeCell ref="R1:T1"/>
    <mergeCell ref="C1:E1"/>
    <mergeCell ref="F1:I1"/>
    <mergeCell ref="J1:M1"/>
    <mergeCell ref="C14:E14"/>
    <mergeCell ref="N1:O1"/>
  </mergeCells>
  <conditionalFormatting sqref="W3:W10 W15:W24 W12:W13">
    <cfRule type="containsText" dxfId="103" priority="5" operator="containsText" text="non-compliant">
      <formula>NOT(ISERROR(SEARCH("non-compliant",W3)))</formula>
    </cfRule>
  </conditionalFormatting>
  <conditionalFormatting sqref="W14">
    <cfRule type="containsText" dxfId="102" priority="4" operator="containsText" text="non-compliant">
      <formula>NOT(ISERROR(SEARCH("non-compliant",W14)))</formula>
    </cfRule>
  </conditionalFormatting>
  <conditionalFormatting sqref="X14">
    <cfRule type="cellIs" dxfId="101" priority="3" operator="equal">
      <formula>"non-compliant"</formula>
    </cfRule>
  </conditionalFormatting>
  <conditionalFormatting sqref="W25:W29">
    <cfRule type="containsText" dxfId="100" priority="2" operator="containsText" text="non-compliant">
      <formula>NOT(ISERROR(SEARCH("non-compliant",W25)))</formula>
    </cfRule>
  </conditionalFormatting>
  <conditionalFormatting sqref="W11">
    <cfRule type="containsText" dxfId="99" priority="1" operator="containsText" text="non-compliant">
      <formula>NOT(ISERROR(SEARCH("non-compliant",W11)))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2"/>
  <sheetViews>
    <sheetView topLeftCell="A10" workbookViewId="0">
      <pane xSplit="1" topLeftCell="O1" activePane="topRight" state="frozen"/>
      <selection activeCell="V36" sqref="V36"/>
      <selection pane="topRight" activeCell="Z3" sqref="Z3:Z29"/>
    </sheetView>
  </sheetViews>
  <sheetFormatPr defaultRowHeight="15" x14ac:dyDescent="0.25"/>
  <cols>
    <col min="1" max="1" width="24.42578125" style="5" customWidth="1"/>
    <col min="2" max="2" width="10.7109375" style="5" customWidth="1"/>
    <col min="3" max="14" width="8.7109375" style="117" customWidth="1"/>
    <col min="15" max="15" width="8.7109375" style="212" customWidth="1"/>
    <col min="16" max="16" width="8.7109375" style="117" customWidth="1"/>
    <col min="17" max="23" width="9.140625" style="1"/>
    <col min="25" max="25" width="9.140625" style="144"/>
    <col min="26" max="26" width="9.140625" style="157"/>
    <col min="27" max="27" width="13.28515625" bestFit="1" customWidth="1"/>
    <col min="28" max="28" width="10.42578125" bestFit="1" customWidth="1"/>
  </cols>
  <sheetData>
    <row r="1" spans="1:29" ht="22.5" customHeight="1" x14ac:dyDescent="0.25">
      <c r="A1" s="79" t="s">
        <v>130</v>
      </c>
      <c r="B1" s="3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111" t="s">
        <v>6</v>
      </c>
      <c r="O1" s="209" t="s">
        <v>7</v>
      </c>
      <c r="P1" s="110" t="s">
        <v>8</v>
      </c>
      <c r="Q1" s="285">
        <v>188537</v>
      </c>
      <c r="R1" s="286"/>
      <c r="S1" s="287"/>
      <c r="T1" s="285" t="s">
        <v>107</v>
      </c>
      <c r="U1" s="286"/>
      <c r="V1" s="287"/>
      <c r="W1" s="285">
        <v>188538</v>
      </c>
      <c r="X1" s="286"/>
      <c r="Y1" s="287"/>
      <c r="Z1" s="164" t="s">
        <v>84</v>
      </c>
      <c r="AA1" s="263" t="s">
        <v>120</v>
      </c>
      <c r="AB1" s="264"/>
      <c r="AC1" s="2"/>
    </row>
    <row r="2" spans="1:29" ht="28.5" customHeight="1" x14ac:dyDescent="0.25">
      <c r="A2" s="7" t="s">
        <v>0</v>
      </c>
      <c r="B2" s="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209" t="s">
        <v>9</v>
      </c>
      <c r="P2" s="111" t="s">
        <v>9</v>
      </c>
      <c r="Q2" s="31">
        <v>0.05</v>
      </c>
      <c r="R2" s="32">
        <v>0.5</v>
      </c>
      <c r="S2" s="32">
        <v>0.95</v>
      </c>
      <c r="T2" s="31">
        <v>0.05</v>
      </c>
      <c r="U2" s="32">
        <v>0.5</v>
      </c>
      <c r="V2" s="32">
        <v>0.95</v>
      </c>
      <c r="W2" s="31">
        <v>0.05</v>
      </c>
      <c r="X2" s="32">
        <v>0.5</v>
      </c>
      <c r="Y2" s="159">
        <v>0.95</v>
      </c>
      <c r="Z2" s="165"/>
      <c r="AA2" s="265"/>
      <c r="AB2" s="266"/>
      <c r="AC2" s="2"/>
    </row>
    <row r="3" spans="1:29" x14ac:dyDescent="0.25">
      <c r="A3" s="8" t="s">
        <v>73</v>
      </c>
      <c r="B3" s="8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 t="s">
        <v>27</v>
      </c>
      <c r="P3" s="118"/>
      <c r="Q3" s="29">
        <v>30.94</v>
      </c>
      <c r="R3" s="29">
        <v>63.1</v>
      </c>
      <c r="S3" s="29">
        <v>117</v>
      </c>
      <c r="T3" s="29">
        <v>29.659800000000001</v>
      </c>
      <c r="U3" s="29">
        <v>59.2</v>
      </c>
      <c r="V3" s="160">
        <v>181.84</v>
      </c>
      <c r="W3" s="160">
        <v>32.359250000000003</v>
      </c>
      <c r="X3" s="160">
        <v>55.996499999999997</v>
      </c>
      <c r="Y3" s="160">
        <v>94.013999999999996</v>
      </c>
      <c r="Z3" s="244">
        <v>110</v>
      </c>
      <c r="AA3" s="47" t="s">
        <v>5</v>
      </c>
      <c r="AB3" s="18" t="str">
        <f>IF(Y3&lt;=80,"compliant","noncompliance")</f>
        <v>noncompliance</v>
      </c>
      <c r="AC3" s="232"/>
    </row>
    <row r="4" spans="1:29" x14ac:dyDescent="0.25">
      <c r="A4" s="8" t="s">
        <v>74</v>
      </c>
      <c r="B4" s="8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1500</v>
      </c>
      <c r="P4" s="118"/>
      <c r="Q4" s="29">
        <v>11</v>
      </c>
      <c r="R4" s="29">
        <v>21</v>
      </c>
      <c r="S4" s="29">
        <v>33.200000000000003</v>
      </c>
      <c r="T4" s="29">
        <v>6.6486999999999998</v>
      </c>
      <c r="U4" s="29">
        <v>19.760000000000002</v>
      </c>
      <c r="V4" s="160">
        <v>39.1</v>
      </c>
      <c r="W4" s="160">
        <v>13.854150000000001</v>
      </c>
      <c r="X4" s="160">
        <v>27.981999999999999</v>
      </c>
      <c r="Y4" s="160">
        <v>43.528449999999999</v>
      </c>
      <c r="Z4" s="244">
        <v>50</v>
      </c>
      <c r="AA4" s="47" t="s">
        <v>114</v>
      </c>
      <c r="AB4" s="18" t="str">
        <f>IF(Y4&lt;=100,"compliant","non-compliant")</f>
        <v>compliant</v>
      </c>
      <c r="AC4" s="230"/>
    </row>
    <row r="5" spans="1:29" x14ac:dyDescent="0.25">
      <c r="A5" s="8" t="s">
        <v>71</v>
      </c>
      <c r="B5" s="8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 t="s">
        <v>68</v>
      </c>
      <c r="P5" s="121"/>
      <c r="Q5" s="29">
        <v>135.19465</v>
      </c>
      <c r="R5" s="29">
        <v>310.60550000000001</v>
      </c>
      <c r="S5" s="29">
        <v>463.40634999999997</v>
      </c>
      <c r="T5" s="29">
        <v>261.62150000000003</v>
      </c>
      <c r="U5" s="29">
        <v>469.1635</v>
      </c>
      <c r="V5" s="160">
        <v>1246.45</v>
      </c>
      <c r="W5" s="160">
        <v>309.7115</v>
      </c>
      <c r="X5" s="160">
        <v>580.41600000000005</v>
      </c>
      <c r="Y5" s="160">
        <v>752.51625000000001</v>
      </c>
      <c r="Z5" s="244">
        <v>500</v>
      </c>
      <c r="AA5" s="47" t="s">
        <v>6</v>
      </c>
      <c r="AB5" s="18" t="str">
        <f>IF(Y5&lt;=260,"compliant","non-compliant")</f>
        <v>non-compliant</v>
      </c>
      <c r="AC5" s="233"/>
    </row>
    <row r="6" spans="1:29" x14ac:dyDescent="0.25">
      <c r="A6" s="8" t="s">
        <v>34</v>
      </c>
      <c r="B6" s="8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/>
      <c r="P6" s="118"/>
      <c r="Q6" s="29">
        <v>9.56</v>
      </c>
      <c r="R6" s="29">
        <v>65.5</v>
      </c>
      <c r="S6" s="29">
        <v>114.32</v>
      </c>
      <c r="T6" s="29">
        <v>38.700000000000003</v>
      </c>
      <c r="U6" s="29">
        <v>67.3</v>
      </c>
      <c r="V6" s="160">
        <v>163</v>
      </c>
      <c r="W6" s="160">
        <v>43.6</v>
      </c>
      <c r="X6" s="160">
        <v>71.599999999999994</v>
      </c>
      <c r="Y6" s="160">
        <v>92.2</v>
      </c>
      <c r="Z6" s="244">
        <v>90</v>
      </c>
      <c r="AA6" s="47" t="s">
        <v>121</v>
      </c>
      <c r="AB6" s="18" t="str">
        <f>IF(Y6&lt;=40,"compliant","non-compliant")</f>
        <v>non-compliant</v>
      </c>
      <c r="AC6" s="230"/>
    </row>
    <row r="7" spans="1:29" x14ac:dyDescent="0.25">
      <c r="A7" s="8" t="s">
        <v>75</v>
      </c>
      <c r="B7" s="8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2</v>
      </c>
      <c r="P7" s="118"/>
      <c r="Q7" s="29">
        <v>0.2</v>
      </c>
      <c r="R7" s="29">
        <v>0.47499999999999998</v>
      </c>
      <c r="S7" s="29">
        <v>0.73450000000000004</v>
      </c>
      <c r="T7" s="29">
        <v>0.26779999999999998</v>
      </c>
      <c r="U7" s="29">
        <v>0.41</v>
      </c>
      <c r="V7" s="160">
        <v>0.64959999999999996</v>
      </c>
      <c r="W7" s="160">
        <v>0.38624999999999998</v>
      </c>
      <c r="X7" s="160">
        <v>0.49399999999999999</v>
      </c>
      <c r="Y7" s="160">
        <v>0.63500000000000001</v>
      </c>
      <c r="Z7" s="244">
        <v>0.75</v>
      </c>
      <c r="AA7" s="47" t="s">
        <v>5</v>
      </c>
      <c r="AB7" s="18" t="str">
        <f>IF(Y7&lt;=1,"compliant","non-compliant")</f>
        <v>compliant</v>
      </c>
      <c r="AC7" s="232"/>
    </row>
    <row r="8" spans="1:29" x14ac:dyDescent="0.25">
      <c r="A8" s="8" t="s">
        <v>76</v>
      </c>
      <c r="B8" s="8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118"/>
      <c r="Q8" s="29">
        <v>2.2776999999999998</v>
      </c>
      <c r="R8" s="29">
        <v>3.3155000000000001</v>
      </c>
      <c r="S8" s="29">
        <v>5.03925</v>
      </c>
      <c r="T8" s="29">
        <v>1.0986499999999999</v>
      </c>
      <c r="U8" s="29">
        <v>5.0895000000000001</v>
      </c>
      <c r="V8" s="160">
        <v>9.1991499999999995</v>
      </c>
      <c r="W8" s="160">
        <v>5.32775</v>
      </c>
      <c r="X8" s="160">
        <v>8.8945000000000007</v>
      </c>
      <c r="Y8" s="160">
        <v>14.308</v>
      </c>
      <c r="Z8" s="244">
        <v>25</v>
      </c>
      <c r="AA8" s="47" t="s">
        <v>5</v>
      </c>
      <c r="AB8" s="18" t="str">
        <f>IF(Y8&lt;=40,"compliant","non-compliant")</f>
        <v>compliant</v>
      </c>
      <c r="AC8" s="232"/>
    </row>
    <row r="9" spans="1:29" x14ac:dyDescent="0.25">
      <c r="A9" s="8" t="s">
        <v>77</v>
      </c>
      <c r="B9" s="8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>
        <v>500</v>
      </c>
      <c r="P9" s="118"/>
      <c r="Q9" s="29">
        <v>18.488199999999999</v>
      </c>
      <c r="R9" s="29">
        <v>31.5</v>
      </c>
      <c r="S9" s="29">
        <v>99.34</v>
      </c>
      <c r="T9" s="29">
        <v>15.807499999999999</v>
      </c>
      <c r="U9" s="29">
        <v>32.4</v>
      </c>
      <c r="V9" s="160">
        <v>91.1</v>
      </c>
      <c r="W9" s="160">
        <v>18.925750000000001</v>
      </c>
      <c r="X9" s="160">
        <v>35.548499999999997</v>
      </c>
      <c r="Y9" s="160">
        <v>56.23</v>
      </c>
      <c r="Z9" s="244">
        <v>80</v>
      </c>
      <c r="AA9" s="47" t="s">
        <v>5</v>
      </c>
      <c r="AB9" s="18" t="str">
        <f>IF(Y9&lt;=50,"compliant","non-compliant")</f>
        <v>non-compliant</v>
      </c>
      <c r="AC9" s="232"/>
    </row>
    <row r="10" spans="1:29" x14ac:dyDescent="0.25">
      <c r="A10" s="8" t="s">
        <v>78</v>
      </c>
      <c r="B10" s="8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 t="s">
        <v>66</v>
      </c>
      <c r="P10" s="118"/>
      <c r="Q10" s="29">
        <v>15.32</v>
      </c>
      <c r="R10" s="29">
        <v>29</v>
      </c>
      <c r="S10" s="29">
        <v>48.2</v>
      </c>
      <c r="T10" s="29">
        <v>15.2448</v>
      </c>
      <c r="U10" s="29">
        <v>28.297999999999998</v>
      </c>
      <c r="V10" s="160">
        <v>58.63</v>
      </c>
      <c r="W10" s="160">
        <v>21.373000000000001</v>
      </c>
      <c r="X10" s="160">
        <v>47.619</v>
      </c>
      <c r="Y10" s="160">
        <v>61.832000000000001</v>
      </c>
      <c r="Z10" s="244">
        <v>70</v>
      </c>
      <c r="AA10" s="14" t="s">
        <v>6</v>
      </c>
      <c r="AB10" s="18" t="str">
        <f>IF(Y10&lt;=70,"compliant","non- compliant")</f>
        <v>compliant</v>
      </c>
      <c r="AC10" s="232"/>
    </row>
    <row r="11" spans="1:29" x14ac:dyDescent="0.25">
      <c r="A11" s="8" t="s">
        <v>86</v>
      </c>
      <c r="B11" s="8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118"/>
      <c r="Q11" s="29">
        <v>2.1999999999999999E-2</v>
      </c>
      <c r="R11" s="29">
        <v>0.2</v>
      </c>
      <c r="S11" s="29">
        <v>2.4</v>
      </c>
      <c r="T11" s="29">
        <v>0.02</v>
      </c>
      <c r="U11" s="29">
        <v>0.02</v>
      </c>
      <c r="V11" s="160">
        <v>0.126</v>
      </c>
      <c r="W11" s="160">
        <v>3.3099999999999997E-2</v>
      </c>
      <c r="X11" s="160">
        <v>4.5999999999999996</v>
      </c>
      <c r="Y11" s="160">
        <v>13.751950000000001</v>
      </c>
      <c r="Z11" s="244">
        <v>0.05</v>
      </c>
      <c r="AA11" s="84" t="s">
        <v>4</v>
      </c>
      <c r="AB11" s="18" t="str">
        <f>IF(X11&lt;=0.15,"compliant","non-compliant")</f>
        <v>non-compliant</v>
      </c>
      <c r="AC11" s="232"/>
    </row>
    <row r="12" spans="1:29" x14ac:dyDescent="0.25">
      <c r="A12" s="8" t="s">
        <v>51</v>
      </c>
      <c r="B12" s="8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 t="s">
        <v>52</v>
      </c>
      <c r="P12" s="118"/>
      <c r="Q12" s="29">
        <v>0.05</v>
      </c>
      <c r="R12" s="29">
        <v>1.1000000000000001</v>
      </c>
      <c r="S12" s="29">
        <v>4.5</v>
      </c>
      <c r="T12" s="29">
        <v>0.02</v>
      </c>
      <c r="U12" s="29">
        <v>4.9000000000000002E-2</v>
      </c>
      <c r="V12" s="160">
        <v>0.49914999999999998</v>
      </c>
      <c r="W12" s="160">
        <v>2.9499999999999998E-2</v>
      </c>
      <c r="X12" s="160">
        <v>1</v>
      </c>
      <c r="Y12" s="160">
        <v>5.8047000000000004</v>
      </c>
      <c r="Z12" s="244">
        <v>0.3</v>
      </c>
      <c r="AA12" s="14" t="s">
        <v>5</v>
      </c>
      <c r="AB12" s="18" t="str">
        <f>IF(X12&lt;=10,"compliant","non-compliant")</f>
        <v>compliant</v>
      </c>
      <c r="AC12" s="232"/>
    </row>
    <row r="13" spans="1:29" x14ac:dyDescent="0.25">
      <c r="A13" s="8" t="s">
        <v>79</v>
      </c>
      <c r="B13" s="8" t="s">
        <v>83</v>
      </c>
      <c r="C13" s="18"/>
      <c r="D13" s="18"/>
      <c r="E13" s="18"/>
      <c r="F13" s="73"/>
      <c r="G13" s="73"/>
      <c r="H13" s="73"/>
      <c r="I13" s="73"/>
      <c r="J13" s="73"/>
      <c r="K13" s="73"/>
      <c r="L13" s="73"/>
      <c r="M13" s="73"/>
      <c r="N13" s="73"/>
      <c r="O13" s="210"/>
      <c r="P13" s="121"/>
      <c r="Q13" s="30"/>
      <c r="R13" s="30"/>
      <c r="S13" s="30"/>
      <c r="T13" s="30">
        <v>6.0000000000000001E-3</v>
      </c>
      <c r="U13" s="30">
        <v>2.5000000000000001E-2</v>
      </c>
      <c r="V13" s="161">
        <v>0.1641</v>
      </c>
      <c r="W13" s="161"/>
      <c r="X13" s="161"/>
      <c r="Y13" s="161"/>
      <c r="Z13" s="244">
        <v>0.25</v>
      </c>
      <c r="AA13" s="14"/>
      <c r="AB13" s="18"/>
      <c r="AC13" s="232"/>
    </row>
    <row r="14" spans="1:29" ht="15" customHeight="1" x14ac:dyDescent="0.25">
      <c r="A14" s="8" t="s">
        <v>53</v>
      </c>
      <c r="B14" s="8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11"/>
      <c r="P14" s="120" t="s">
        <v>60</v>
      </c>
      <c r="Q14" s="29">
        <v>5.9210000000000003</v>
      </c>
      <c r="R14" s="29">
        <v>7.25</v>
      </c>
      <c r="S14" s="29">
        <v>7.8559999999999999</v>
      </c>
      <c r="T14" s="29">
        <v>6.4335000000000004</v>
      </c>
      <c r="U14" s="29">
        <v>7.87</v>
      </c>
      <c r="V14" s="160">
        <v>8.3229000000000006</v>
      </c>
      <c r="W14" s="160">
        <v>6.242</v>
      </c>
      <c r="X14" s="160">
        <v>6.9379999999999997</v>
      </c>
      <c r="Y14" s="160">
        <v>7.6151999999999997</v>
      </c>
      <c r="Z14" s="244" t="s">
        <v>59</v>
      </c>
      <c r="AA14" s="15" t="s">
        <v>6</v>
      </c>
      <c r="AB14" s="18" t="str">
        <f>IF(W14&gt;=6.5,"compliant","non-compliant")</f>
        <v>non-compliant</v>
      </c>
      <c r="AC14" s="230" t="str">
        <f>IF(Y14&lt;=8.4,"compliant","non-compliant")</f>
        <v>compliant</v>
      </c>
    </row>
    <row r="15" spans="1:29" x14ac:dyDescent="0.25">
      <c r="A15" s="8" t="s">
        <v>80</v>
      </c>
      <c r="B15" s="8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118"/>
      <c r="Q15" s="29">
        <v>1.06E-2</v>
      </c>
      <c r="R15" s="29">
        <v>5.8999999999999997E-2</v>
      </c>
      <c r="S15" s="29">
        <v>0.78</v>
      </c>
      <c r="T15" s="29">
        <v>3.0000000000000001E-3</v>
      </c>
      <c r="U15" s="29">
        <v>1.2E-2</v>
      </c>
      <c r="V15" s="160">
        <v>4.3700000000000003E-2</v>
      </c>
      <c r="W15" s="160">
        <v>0.05</v>
      </c>
      <c r="X15" s="160">
        <v>0.5</v>
      </c>
      <c r="Y15" s="160">
        <v>3.415</v>
      </c>
      <c r="Z15" s="244">
        <v>1</v>
      </c>
      <c r="AA15" s="14" t="s">
        <v>4</v>
      </c>
      <c r="AB15" s="18" t="str">
        <f>IF(X15&lt;=0.025,"compliant","non-compliant")</f>
        <v>non-compliant</v>
      </c>
      <c r="AC15" s="232"/>
    </row>
    <row r="16" spans="1:29" ht="45.75" x14ac:dyDescent="0.25">
      <c r="A16" s="8" t="s">
        <v>81</v>
      </c>
      <c r="B16" s="8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 t="s">
        <v>68</v>
      </c>
      <c r="P16" s="118"/>
      <c r="Q16" s="29">
        <v>120.4</v>
      </c>
      <c r="R16" s="29">
        <v>285.37299999999999</v>
      </c>
      <c r="S16" s="29">
        <v>596.4</v>
      </c>
      <c r="T16" s="29">
        <v>75.874600000000001</v>
      </c>
      <c r="U16" s="29">
        <v>224.3</v>
      </c>
      <c r="V16" s="160">
        <v>838.18</v>
      </c>
      <c r="W16" s="160">
        <v>78.316450000000003</v>
      </c>
      <c r="X16" s="160">
        <v>223.16200000000001</v>
      </c>
      <c r="Y16" s="160">
        <v>476</v>
      </c>
      <c r="Z16" s="244">
        <v>400</v>
      </c>
      <c r="AA16" s="74" t="s">
        <v>122</v>
      </c>
      <c r="AB16" s="18" t="str">
        <f>IF(Y16&lt;=400,"compliant","non-complaint")</f>
        <v>non-complaint</v>
      </c>
      <c r="AC16" s="232"/>
    </row>
    <row r="17" spans="1:29" x14ac:dyDescent="0.25">
      <c r="A17" s="8" t="s">
        <v>82</v>
      </c>
      <c r="B17" s="8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118"/>
      <c r="Q17" s="29">
        <v>6.65</v>
      </c>
      <c r="R17" s="29">
        <v>49</v>
      </c>
      <c r="S17" s="29">
        <v>87.119550000000004</v>
      </c>
      <c r="T17" s="29">
        <v>23.653099999999998</v>
      </c>
      <c r="U17" s="29">
        <v>75.469499999999996</v>
      </c>
      <c r="V17" s="160">
        <v>128.87074999999999</v>
      </c>
      <c r="W17" s="160">
        <v>60.947749999999999</v>
      </c>
      <c r="X17" s="160">
        <v>76.322000000000003</v>
      </c>
      <c r="Y17" s="160">
        <v>115.849</v>
      </c>
      <c r="Z17" s="244">
        <v>120</v>
      </c>
      <c r="AA17" s="14" t="s">
        <v>72</v>
      </c>
      <c r="AB17" s="18" t="str">
        <f>IF(Y17&lt;=300,"compliant","non-compliant")</f>
        <v>compliant</v>
      </c>
      <c r="AC17" s="2"/>
    </row>
    <row r="18" spans="1:29" x14ac:dyDescent="0.25">
      <c r="A18" s="17" t="s">
        <v>87</v>
      </c>
      <c r="B18" s="4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24"/>
      <c r="R18" s="24"/>
      <c r="S18" s="24"/>
      <c r="T18" s="24"/>
      <c r="U18" s="24"/>
      <c r="V18" s="24"/>
      <c r="W18" s="24"/>
      <c r="X18" s="24"/>
      <c r="Y18" s="162"/>
      <c r="Z18" s="244">
        <v>10</v>
      </c>
      <c r="AA18" s="75" t="s">
        <v>5</v>
      </c>
      <c r="AB18" s="14"/>
      <c r="AC18" s="2"/>
    </row>
    <row r="19" spans="1:29" x14ac:dyDescent="0.25">
      <c r="A19" s="17" t="s">
        <v>32</v>
      </c>
      <c r="B19" s="17" t="s">
        <v>83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210"/>
      <c r="P19" s="73"/>
      <c r="Q19" s="2"/>
      <c r="R19" s="2"/>
      <c r="S19" s="2"/>
      <c r="T19" s="2"/>
      <c r="U19" s="2"/>
      <c r="V19" s="2"/>
      <c r="W19" s="2"/>
      <c r="X19" s="2"/>
      <c r="Y19" s="163"/>
      <c r="Z19" s="244">
        <v>9</v>
      </c>
      <c r="AA19" s="65"/>
      <c r="AB19" s="14"/>
      <c r="AC19" s="2"/>
    </row>
    <row r="20" spans="1:29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/>
      <c r="P20" s="6"/>
      <c r="Q20" s="2"/>
      <c r="R20" s="2"/>
      <c r="S20" s="2"/>
      <c r="T20" s="2"/>
      <c r="U20" s="2"/>
      <c r="V20" s="2"/>
      <c r="W20" s="2"/>
      <c r="X20" s="2"/>
      <c r="Y20" s="163"/>
      <c r="Z20" s="244">
        <v>2</v>
      </c>
      <c r="AA20" s="75" t="s">
        <v>6</v>
      </c>
      <c r="AB20" s="18"/>
      <c r="AC20" s="2"/>
    </row>
    <row r="21" spans="1:29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0"/>
      <c r="P21" s="6"/>
      <c r="Q21" s="2"/>
      <c r="R21" s="2"/>
      <c r="S21" s="2"/>
      <c r="T21" s="2"/>
      <c r="U21" s="2"/>
      <c r="V21" s="2"/>
      <c r="W21" s="2"/>
      <c r="X21" s="2"/>
      <c r="Y21" s="163"/>
      <c r="Z21" s="244">
        <v>25</v>
      </c>
      <c r="AA21" s="75" t="s">
        <v>6</v>
      </c>
      <c r="AB21" s="18"/>
      <c r="AC21" s="2"/>
    </row>
    <row r="22" spans="1:29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2"/>
      <c r="R22" s="2"/>
      <c r="S22" s="2"/>
      <c r="T22" s="2"/>
      <c r="U22" s="2"/>
      <c r="V22" s="2"/>
      <c r="W22" s="2"/>
      <c r="X22" s="2"/>
      <c r="Y22" s="163"/>
      <c r="Z22" s="244">
        <v>1.5</v>
      </c>
      <c r="AA22" s="75"/>
      <c r="AB22" s="14"/>
      <c r="AC22" s="2"/>
    </row>
    <row r="23" spans="1:29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2"/>
      <c r="R23" s="2"/>
      <c r="S23" s="2"/>
      <c r="T23" s="2"/>
      <c r="U23" s="2"/>
      <c r="V23" s="2"/>
      <c r="W23" s="2"/>
      <c r="X23" s="2"/>
      <c r="Y23" s="163"/>
      <c r="Z23" s="244">
        <v>130</v>
      </c>
      <c r="AA23" s="75" t="s">
        <v>123</v>
      </c>
      <c r="AB23" s="14"/>
      <c r="AC23" s="2"/>
    </row>
    <row r="24" spans="1:29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2"/>
      <c r="R24" s="2"/>
      <c r="S24" s="2"/>
      <c r="T24" s="2"/>
      <c r="U24" s="2"/>
      <c r="V24" s="2"/>
      <c r="W24" s="2"/>
      <c r="X24" s="2"/>
      <c r="Y24" s="163"/>
      <c r="Z24" s="244">
        <v>130</v>
      </c>
      <c r="AA24" s="75" t="s">
        <v>123</v>
      </c>
      <c r="AB24" s="14"/>
      <c r="AC24" s="2"/>
    </row>
    <row r="25" spans="1:29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2"/>
      <c r="R25" s="2"/>
      <c r="S25" s="2"/>
      <c r="T25" s="2"/>
      <c r="U25" s="2"/>
      <c r="V25" s="2"/>
      <c r="W25" s="2"/>
      <c r="X25" s="2"/>
      <c r="Y25" s="183">
        <v>0.19</v>
      </c>
      <c r="Z25" s="244">
        <v>0.02</v>
      </c>
      <c r="AA25" s="75" t="s">
        <v>4</v>
      </c>
      <c r="AB25" s="14" t="str">
        <f>IF(Y25&lt;=0.01,"compliant","non-compliant")</f>
        <v>non-compliant</v>
      </c>
      <c r="AC25" s="2"/>
    </row>
    <row r="26" spans="1:29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2"/>
      <c r="R26" s="2"/>
      <c r="S26" s="2"/>
      <c r="T26" s="2"/>
      <c r="U26" s="2"/>
      <c r="V26" s="2"/>
      <c r="W26" s="2"/>
      <c r="X26" s="2"/>
      <c r="Y26" s="184"/>
      <c r="Z26" s="244">
        <v>0.5</v>
      </c>
      <c r="AA26" s="75" t="s">
        <v>6</v>
      </c>
      <c r="AB26" s="14"/>
      <c r="AC26" s="2"/>
    </row>
    <row r="27" spans="1:29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2"/>
      <c r="R27" s="2"/>
      <c r="S27" s="2"/>
      <c r="T27" s="2"/>
      <c r="U27" s="2"/>
      <c r="V27" s="2"/>
      <c r="W27" s="2"/>
      <c r="X27" s="2"/>
      <c r="Y27" s="184"/>
      <c r="Z27" s="244">
        <v>7</v>
      </c>
      <c r="AA27" s="75" t="s">
        <v>4</v>
      </c>
      <c r="AB27" s="14"/>
      <c r="AC27" s="2"/>
    </row>
    <row r="28" spans="1:29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 t="s">
        <v>47</v>
      </c>
      <c r="P28" s="6"/>
      <c r="Q28" s="2"/>
      <c r="R28" s="2"/>
      <c r="S28" s="2"/>
      <c r="T28" s="2"/>
      <c r="U28" s="2"/>
      <c r="V28" s="2"/>
      <c r="W28" s="2"/>
      <c r="X28" s="2"/>
      <c r="Y28" s="183">
        <v>0.15</v>
      </c>
      <c r="Z28" s="244">
        <v>0.3</v>
      </c>
      <c r="AA28" s="75" t="s">
        <v>5</v>
      </c>
      <c r="AB28" s="18" t="str">
        <f>IF(Y28&lt;=0.3,"compliant","non-compliant")</f>
        <v>compliant</v>
      </c>
      <c r="AC28" s="2"/>
    </row>
    <row r="29" spans="1:29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/>
      <c r="Q29" s="2"/>
      <c r="R29" s="2"/>
      <c r="S29" s="2"/>
      <c r="T29" s="2"/>
      <c r="U29" s="2"/>
      <c r="V29" s="2"/>
      <c r="W29" s="2"/>
      <c r="X29" s="2"/>
      <c r="Y29" s="183">
        <v>3.66</v>
      </c>
      <c r="Z29" s="244">
        <v>0.18</v>
      </c>
      <c r="AA29" s="75" t="s">
        <v>6</v>
      </c>
      <c r="AB29" s="18" t="str">
        <f>IF(Y29&lt;=0.02,"compliant","non-compliant")</f>
        <v>non-compliant</v>
      </c>
      <c r="AC29" s="2"/>
    </row>
    <row r="31" spans="1:29" x14ac:dyDescent="0.25">
      <c r="Y31" s="135"/>
      <c r="Z31" s="98" t="s">
        <v>163</v>
      </c>
      <c r="AA31" s="98"/>
      <c r="AB31" s="98"/>
    </row>
    <row r="32" spans="1:29" x14ac:dyDescent="0.25">
      <c r="X32" s="182"/>
    </row>
  </sheetData>
  <sheetProtection password="A6EF" sheet="1" objects="1" scenarios="1" selectLockedCells="1" selectUnlockedCells="1"/>
  <mergeCells count="9">
    <mergeCell ref="AA1:AB2"/>
    <mergeCell ref="C14:E14"/>
    <mergeCell ref="C28:E28"/>
    <mergeCell ref="C1:E1"/>
    <mergeCell ref="F1:I1"/>
    <mergeCell ref="J1:M1"/>
    <mergeCell ref="Q1:S1"/>
    <mergeCell ref="T1:V1"/>
    <mergeCell ref="W1:Y1"/>
  </mergeCells>
  <conditionalFormatting sqref="AB3:AB10 AB15:AB24 AB12:AB13">
    <cfRule type="containsText" dxfId="98" priority="5" operator="containsText" text="non-compliant">
      <formula>NOT(ISERROR(SEARCH("non-compliant",AB3)))</formula>
    </cfRule>
  </conditionalFormatting>
  <conditionalFormatting sqref="AB14">
    <cfRule type="containsText" dxfId="97" priority="4" operator="containsText" text="non-compliant">
      <formula>NOT(ISERROR(SEARCH("non-compliant",AB14)))</formula>
    </cfRule>
  </conditionalFormatting>
  <conditionalFormatting sqref="AC14">
    <cfRule type="cellIs" dxfId="96" priority="3" operator="equal">
      <formula>"non-compliant"</formula>
    </cfRule>
  </conditionalFormatting>
  <conditionalFormatting sqref="AB25:AB29">
    <cfRule type="containsText" dxfId="95" priority="2" operator="containsText" text="non-compliant">
      <formula>NOT(ISERROR(SEARCH("non-compliant",AB25)))</formula>
    </cfRule>
  </conditionalFormatting>
  <conditionalFormatting sqref="AB11">
    <cfRule type="containsText" dxfId="94" priority="1" operator="containsText" text="non-compliant">
      <formula>NOT(ISERROR(SEARCH("non-compliant",AB11)))</formula>
    </cfRule>
  </conditionalFormatting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98"/>
  <sheetViews>
    <sheetView workbookViewId="0">
      <pane xSplit="1" topLeftCell="X1" activePane="topRight" state="frozen"/>
      <selection activeCell="V36" sqref="V36"/>
      <selection pane="topRight" activeCell="AG3" sqref="AG3:AG29"/>
    </sheetView>
  </sheetViews>
  <sheetFormatPr defaultRowHeight="15" x14ac:dyDescent="0.25"/>
  <cols>
    <col min="1" max="1" width="24.42578125" style="5" customWidth="1"/>
    <col min="2" max="2" width="13.42578125" style="5" customWidth="1"/>
    <col min="3" max="13" width="8.7109375" style="117" customWidth="1"/>
    <col min="14" max="14" width="8.7109375" style="60" customWidth="1"/>
    <col min="15" max="15" width="8.7109375" style="208" customWidth="1"/>
    <col min="16" max="16" width="8.7109375" style="60" customWidth="1"/>
    <col min="17" max="17" width="8.7109375" style="117" customWidth="1"/>
    <col min="18" max="19" width="9.140625" style="1" customWidth="1"/>
    <col min="20" max="20" width="9.140625" style="1"/>
    <col min="21" max="22" width="9.140625" style="1" customWidth="1"/>
    <col min="23" max="23" width="9.140625" style="1"/>
    <col min="24" max="25" width="9.140625" style="1" customWidth="1"/>
    <col min="26" max="26" width="9.140625" style="1"/>
    <col min="27" max="28" width="9.140625" style="1" customWidth="1"/>
    <col min="29" max="29" width="9.140625" style="1"/>
    <col min="30" max="31" width="9.140625" style="1" customWidth="1"/>
    <col min="32" max="32" width="9.140625" style="1"/>
    <col min="34" max="34" width="13.28515625" bestFit="1" customWidth="1"/>
    <col min="35" max="35" width="17.28515625" customWidth="1"/>
  </cols>
  <sheetData>
    <row r="1" spans="1:36" ht="22.5" customHeight="1" x14ac:dyDescent="0.25">
      <c r="A1" s="83" t="s">
        <v>131</v>
      </c>
      <c r="B1" s="80"/>
      <c r="C1" s="271" t="s">
        <v>4</v>
      </c>
      <c r="D1" s="271"/>
      <c r="E1" s="271"/>
      <c r="F1" s="271" t="s">
        <v>5</v>
      </c>
      <c r="G1" s="271"/>
      <c r="H1" s="271"/>
      <c r="I1" s="271"/>
      <c r="J1" s="271" t="s">
        <v>72</v>
      </c>
      <c r="K1" s="271"/>
      <c r="L1" s="271"/>
      <c r="M1" s="271"/>
      <c r="N1" s="272" t="s">
        <v>6</v>
      </c>
      <c r="O1" s="273"/>
      <c r="P1" s="110" t="s">
        <v>7</v>
      </c>
      <c r="Q1" s="145" t="s">
        <v>8</v>
      </c>
      <c r="R1" s="282" t="s">
        <v>108</v>
      </c>
      <c r="S1" s="283"/>
      <c r="T1" s="284"/>
      <c r="U1" s="282">
        <v>188589</v>
      </c>
      <c r="V1" s="283"/>
      <c r="W1" s="284"/>
      <c r="X1" s="282">
        <v>188447</v>
      </c>
      <c r="Y1" s="283"/>
      <c r="Z1" s="284"/>
      <c r="AA1" s="282">
        <v>188448</v>
      </c>
      <c r="AB1" s="283"/>
      <c r="AC1" s="284"/>
      <c r="AD1" s="282">
        <v>191615</v>
      </c>
      <c r="AE1" s="283"/>
      <c r="AF1" s="284"/>
      <c r="AG1" s="33" t="s">
        <v>84</v>
      </c>
      <c r="AH1" s="263" t="s">
        <v>120</v>
      </c>
      <c r="AI1" s="264"/>
      <c r="AJ1" s="14"/>
    </row>
    <row r="2" spans="1:36" ht="28.5" customHeight="1" x14ac:dyDescent="0.25">
      <c r="A2" s="17" t="s">
        <v>0</v>
      </c>
      <c r="B2" s="17" t="s">
        <v>3</v>
      </c>
      <c r="C2" s="111" t="s">
        <v>9</v>
      </c>
      <c r="D2" s="111" t="s">
        <v>10</v>
      </c>
      <c r="E2" s="111" t="s">
        <v>11</v>
      </c>
      <c r="F2" s="111" t="s">
        <v>9</v>
      </c>
      <c r="G2" s="111" t="s">
        <v>12</v>
      </c>
      <c r="H2" s="111" t="s">
        <v>13</v>
      </c>
      <c r="I2" s="111" t="s">
        <v>14</v>
      </c>
      <c r="J2" s="111">
        <v>1</v>
      </c>
      <c r="K2" s="111">
        <v>2</v>
      </c>
      <c r="L2" s="111">
        <v>3</v>
      </c>
      <c r="M2" s="111">
        <v>4</v>
      </c>
      <c r="N2" s="111" t="s">
        <v>9</v>
      </c>
      <c r="O2" s="199" t="s">
        <v>160</v>
      </c>
      <c r="P2" s="110" t="s">
        <v>9</v>
      </c>
      <c r="Q2" s="128" t="s">
        <v>9</v>
      </c>
      <c r="R2" s="48">
        <v>0.05</v>
      </c>
      <c r="S2" s="48">
        <v>0.5</v>
      </c>
      <c r="T2" s="48">
        <v>0.95</v>
      </c>
      <c r="U2" s="48">
        <v>0.05</v>
      </c>
      <c r="V2" s="48">
        <v>0.5</v>
      </c>
      <c r="W2" s="48">
        <v>0.95</v>
      </c>
      <c r="X2" s="48">
        <v>0.05</v>
      </c>
      <c r="Y2" s="48">
        <v>0.5</v>
      </c>
      <c r="Z2" s="48">
        <v>0.95</v>
      </c>
      <c r="AA2" s="48">
        <v>0.05</v>
      </c>
      <c r="AB2" s="48">
        <v>0.5</v>
      </c>
      <c r="AC2" s="48">
        <v>0.95</v>
      </c>
      <c r="AD2" s="48">
        <v>0.05</v>
      </c>
      <c r="AE2" s="48">
        <v>0.5</v>
      </c>
      <c r="AF2" s="48">
        <v>0.95</v>
      </c>
      <c r="AG2" s="21"/>
      <c r="AH2" s="265"/>
      <c r="AI2" s="266"/>
      <c r="AJ2" s="14"/>
    </row>
    <row r="3" spans="1:36" x14ac:dyDescent="0.25">
      <c r="A3" s="81" t="s">
        <v>73</v>
      </c>
      <c r="B3" s="81" t="s">
        <v>83</v>
      </c>
      <c r="C3" s="6"/>
      <c r="D3" s="6"/>
      <c r="E3" s="6"/>
      <c r="F3" s="6">
        <v>32</v>
      </c>
      <c r="G3" s="6">
        <v>80</v>
      </c>
      <c r="H3" s="6" t="s">
        <v>26</v>
      </c>
      <c r="I3" s="6"/>
      <c r="J3" s="6"/>
      <c r="K3" s="6"/>
      <c r="L3" s="6"/>
      <c r="M3" s="6"/>
      <c r="N3" s="6"/>
      <c r="O3" s="200"/>
      <c r="P3" s="6" t="s">
        <v>27</v>
      </c>
      <c r="Q3" s="118"/>
      <c r="R3" s="36">
        <v>18.794499999999999</v>
      </c>
      <c r="S3" s="36">
        <v>41.7</v>
      </c>
      <c r="T3" s="36">
        <v>50.7</v>
      </c>
      <c r="U3" s="36">
        <v>33.380899999999997</v>
      </c>
      <c r="V3" s="140">
        <v>42.012</v>
      </c>
      <c r="W3" s="173">
        <v>52.278500000000001</v>
      </c>
      <c r="X3" s="140">
        <v>17.9862</v>
      </c>
      <c r="Y3" s="140">
        <v>26.943999999999999</v>
      </c>
      <c r="Z3" s="140">
        <v>45.491</v>
      </c>
      <c r="AA3" s="140">
        <v>19.692399999999999</v>
      </c>
      <c r="AB3" s="140">
        <v>24.087</v>
      </c>
      <c r="AC3" s="140">
        <v>43.551250000000003</v>
      </c>
      <c r="AD3" s="140">
        <v>21.21</v>
      </c>
      <c r="AE3" s="140">
        <v>25.4</v>
      </c>
      <c r="AF3" s="140">
        <v>40.49</v>
      </c>
      <c r="AG3" s="244">
        <v>55</v>
      </c>
      <c r="AH3" s="14" t="s">
        <v>5</v>
      </c>
      <c r="AI3" s="18" t="str">
        <f>IF(AF3&lt;=80,"compliant","noncompliance")</f>
        <v>compliant</v>
      </c>
      <c r="AJ3" s="14"/>
    </row>
    <row r="4" spans="1:36" x14ac:dyDescent="0.25">
      <c r="A4" s="81" t="s">
        <v>74</v>
      </c>
      <c r="B4" s="81" t="s">
        <v>83</v>
      </c>
      <c r="C4" s="6"/>
      <c r="D4" s="6"/>
      <c r="E4" s="6"/>
      <c r="F4" s="6">
        <v>100</v>
      </c>
      <c r="G4" s="6">
        <v>200</v>
      </c>
      <c r="H4" s="6">
        <v>600</v>
      </c>
      <c r="I4" s="6" t="s">
        <v>28</v>
      </c>
      <c r="J4" s="6">
        <v>20</v>
      </c>
      <c r="K4" s="6">
        <v>40</v>
      </c>
      <c r="L4" s="6">
        <v>100</v>
      </c>
      <c r="M4" s="6">
        <v>500</v>
      </c>
      <c r="N4" s="6" t="s">
        <v>29</v>
      </c>
      <c r="O4" s="200">
        <v>140</v>
      </c>
      <c r="P4" s="6">
        <v>1500</v>
      </c>
      <c r="Q4" s="118"/>
      <c r="R4" s="36">
        <v>9.8000000000000007</v>
      </c>
      <c r="S4" s="36">
        <v>24.651</v>
      </c>
      <c r="T4" s="36">
        <v>41.0608</v>
      </c>
      <c r="U4" s="36">
        <v>12.75</v>
      </c>
      <c r="V4" s="140">
        <v>22</v>
      </c>
      <c r="W4" s="173">
        <v>46.750900000000001</v>
      </c>
      <c r="X4" s="140">
        <v>10.36885</v>
      </c>
      <c r="Y4" s="140">
        <v>22.5</v>
      </c>
      <c r="Z4" s="140">
        <v>57.1</v>
      </c>
      <c r="AA4" s="140">
        <v>8.1455000000000002</v>
      </c>
      <c r="AB4" s="140">
        <v>27.565999999999999</v>
      </c>
      <c r="AC4" s="140">
        <v>61.45</v>
      </c>
      <c r="AD4" s="140">
        <v>14.9</v>
      </c>
      <c r="AE4" s="140">
        <v>18.5</v>
      </c>
      <c r="AF4" s="140">
        <v>39.15</v>
      </c>
      <c r="AG4" s="244">
        <v>65</v>
      </c>
      <c r="AH4" s="14" t="s">
        <v>114</v>
      </c>
      <c r="AI4" s="18" t="str">
        <f>IF(AF4&lt;=100,"compliant","non-compliant")</f>
        <v>compliant</v>
      </c>
      <c r="AJ4" s="18"/>
    </row>
    <row r="5" spans="1:36" x14ac:dyDescent="0.25">
      <c r="A5" s="81" t="s">
        <v>71</v>
      </c>
      <c r="B5" s="81" t="s">
        <v>83</v>
      </c>
      <c r="C5" s="89"/>
      <c r="D5" s="89"/>
      <c r="E5" s="89"/>
      <c r="F5" s="6">
        <v>450</v>
      </c>
      <c r="G5" s="6">
        <v>1000</v>
      </c>
      <c r="H5" s="6">
        <v>2400</v>
      </c>
      <c r="I5" s="6">
        <v>3400</v>
      </c>
      <c r="J5" s="6">
        <v>100</v>
      </c>
      <c r="K5" s="6">
        <v>200</v>
      </c>
      <c r="L5" s="6">
        <v>450</v>
      </c>
      <c r="M5" s="6">
        <v>1600</v>
      </c>
      <c r="N5" s="6">
        <v>260</v>
      </c>
      <c r="O5" s="200">
        <v>600</v>
      </c>
      <c r="P5" s="6" t="s">
        <v>68</v>
      </c>
      <c r="Q5" s="119"/>
      <c r="R5" s="36">
        <v>210.78720000000001</v>
      </c>
      <c r="S5" s="36">
        <v>479</v>
      </c>
      <c r="T5" s="36">
        <v>624.20000000000005</v>
      </c>
      <c r="U5" s="36">
        <v>342.47669999999999</v>
      </c>
      <c r="V5" s="140">
        <v>553.11900000000003</v>
      </c>
      <c r="W5" s="173">
        <v>612.2337</v>
      </c>
      <c r="X5" s="140">
        <v>200.2492</v>
      </c>
      <c r="Y5" s="140">
        <v>427.601</v>
      </c>
      <c r="Z5" s="140">
        <v>488.3304</v>
      </c>
      <c r="AA5" s="140">
        <v>234.98765</v>
      </c>
      <c r="AB5" s="140">
        <v>330.44650000000001</v>
      </c>
      <c r="AC5" s="140">
        <v>495.33929999999998</v>
      </c>
      <c r="AD5" s="140"/>
      <c r="AE5" s="140"/>
      <c r="AF5" s="140"/>
      <c r="AG5" s="244">
        <v>450</v>
      </c>
      <c r="AH5" s="14" t="s">
        <v>6</v>
      </c>
      <c r="AI5" s="18" t="str">
        <f>IF(AF5&lt;=260,"compliant","non-compliant")</f>
        <v>compliant</v>
      </c>
      <c r="AJ5" s="18"/>
    </row>
    <row r="6" spans="1:36" x14ac:dyDescent="0.25">
      <c r="A6" s="81" t="s">
        <v>34</v>
      </c>
      <c r="B6" s="81" t="s">
        <v>35</v>
      </c>
      <c r="C6" s="6"/>
      <c r="D6" s="6"/>
      <c r="E6" s="6"/>
      <c r="F6" s="6">
        <v>70</v>
      </c>
      <c r="G6" s="6">
        <v>150</v>
      </c>
      <c r="H6" s="6">
        <v>370</v>
      </c>
      <c r="I6" s="6">
        <v>520</v>
      </c>
      <c r="J6" s="6">
        <v>15</v>
      </c>
      <c r="K6" s="6">
        <v>30</v>
      </c>
      <c r="L6" s="6">
        <v>70</v>
      </c>
      <c r="M6" s="6">
        <v>250</v>
      </c>
      <c r="N6" s="6">
        <v>40</v>
      </c>
      <c r="O6" s="200">
        <v>90</v>
      </c>
      <c r="P6" s="6"/>
      <c r="Q6" s="118"/>
      <c r="R6" s="36">
        <v>28.08</v>
      </c>
      <c r="S6" s="36">
        <v>59.8</v>
      </c>
      <c r="T6" s="36">
        <v>76.2</v>
      </c>
      <c r="U6" s="36">
        <v>29.2</v>
      </c>
      <c r="V6" s="140">
        <v>64.099999999999994</v>
      </c>
      <c r="W6" s="173">
        <v>83.34</v>
      </c>
      <c r="X6" s="140">
        <v>27.85</v>
      </c>
      <c r="Y6" s="140">
        <v>66</v>
      </c>
      <c r="Z6" s="140">
        <v>139.79</v>
      </c>
      <c r="AA6" s="140">
        <v>26.0105</v>
      </c>
      <c r="AB6" s="140">
        <v>47.1</v>
      </c>
      <c r="AC6" s="140">
        <v>88.7</v>
      </c>
      <c r="AD6" s="140">
        <v>28.225000000000001</v>
      </c>
      <c r="AE6" s="140">
        <v>38.549999999999997</v>
      </c>
      <c r="AF6" s="140">
        <v>78.349999999999994</v>
      </c>
      <c r="AG6" s="244">
        <v>70</v>
      </c>
      <c r="AH6" s="14" t="s">
        <v>121</v>
      </c>
      <c r="AI6" s="18" t="str">
        <f>IF(AF6&lt;=40,"compliant","non-compliant")</f>
        <v>non-compliant</v>
      </c>
      <c r="AJ6" s="18"/>
    </row>
    <row r="7" spans="1:36" x14ac:dyDescent="0.25">
      <c r="A7" s="81" t="s">
        <v>75</v>
      </c>
      <c r="B7" s="81" t="s">
        <v>83</v>
      </c>
      <c r="C7" s="6" t="s">
        <v>40</v>
      </c>
      <c r="D7" s="6">
        <v>1.5</v>
      </c>
      <c r="E7" s="6">
        <v>2.54</v>
      </c>
      <c r="F7" s="6">
        <v>0.7</v>
      </c>
      <c r="G7" s="6">
        <v>1</v>
      </c>
      <c r="H7" s="6">
        <v>1.5</v>
      </c>
      <c r="I7" s="6" t="s">
        <v>41</v>
      </c>
      <c r="J7" s="6"/>
      <c r="K7" s="6"/>
      <c r="L7" s="6"/>
      <c r="M7" s="6"/>
      <c r="N7" s="6" t="s">
        <v>42</v>
      </c>
      <c r="O7" s="200">
        <v>15</v>
      </c>
      <c r="P7" s="6">
        <v>2</v>
      </c>
      <c r="Q7" s="118"/>
      <c r="R7" s="36">
        <v>0.27055000000000001</v>
      </c>
      <c r="S7" s="36">
        <v>0.38</v>
      </c>
      <c r="T7" s="36">
        <v>0.61450000000000005</v>
      </c>
      <c r="U7" s="36">
        <v>0.32014999999999999</v>
      </c>
      <c r="V7" s="140">
        <v>0.34399999999999997</v>
      </c>
      <c r="W7" s="173">
        <v>0.47410000000000002</v>
      </c>
      <c r="X7" s="140">
        <v>0.2452</v>
      </c>
      <c r="Y7" s="140">
        <v>0.36799999999999999</v>
      </c>
      <c r="Z7" s="140">
        <v>0.5202</v>
      </c>
      <c r="AA7" s="140">
        <v>0.23515</v>
      </c>
      <c r="AB7" s="140">
        <v>0.25650000000000001</v>
      </c>
      <c r="AC7" s="140">
        <v>0.35775000000000001</v>
      </c>
      <c r="AD7" s="140">
        <v>0.2</v>
      </c>
      <c r="AE7" s="140">
        <v>0.34</v>
      </c>
      <c r="AF7" s="140">
        <v>0.47449999999999998</v>
      </c>
      <c r="AG7" s="244">
        <v>0.75</v>
      </c>
      <c r="AH7" s="14" t="s">
        <v>5</v>
      </c>
      <c r="AI7" s="18" t="str">
        <f>IF(AF7&lt;=1,"compliant","non-compliant")</f>
        <v>compliant</v>
      </c>
      <c r="AJ7" s="14"/>
    </row>
    <row r="8" spans="1:36" x14ac:dyDescent="0.25">
      <c r="A8" s="81" t="s">
        <v>76</v>
      </c>
      <c r="B8" s="81" t="s">
        <v>83</v>
      </c>
      <c r="C8" s="6"/>
      <c r="D8" s="6"/>
      <c r="E8" s="6"/>
      <c r="F8" s="6" t="s">
        <v>63</v>
      </c>
      <c r="G8" s="6">
        <v>50</v>
      </c>
      <c r="H8" s="6">
        <v>100</v>
      </c>
      <c r="I8" s="6" t="s">
        <v>43</v>
      </c>
      <c r="J8" s="6"/>
      <c r="K8" s="6"/>
      <c r="L8" s="6"/>
      <c r="M8" s="6"/>
      <c r="N8" s="6"/>
      <c r="O8" s="200"/>
      <c r="P8" s="6"/>
      <c r="Q8" s="118"/>
      <c r="R8" s="36">
        <v>2.8759999999999999</v>
      </c>
      <c r="S8" s="36">
        <v>4.18</v>
      </c>
      <c r="T8" s="36">
        <v>6.6284999999999998</v>
      </c>
      <c r="U8" s="36">
        <v>3.2422</v>
      </c>
      <c r="V8" s="140">
        <v>4.6109999999999998</v>
      </c>
      <c r="W8" s="173">
        <v>5.33805</v>
      </c>
      <c r="X8" s="140">
        <v>3.5731999999999999</v>
      </c>
      <c r="Y8" s="140">
        <v>4.907</v>
      </c>
      <c r="Z8" s="140">
        <v>9.4268000000000001</v>
      </c>
      <c r="AA8" s="140">
        <v>3.3988</v>
      </c>
      <c r="AB8" s="140">
        <v>5.6914999999999996</v>
      </c>
      <c r="AC8" s="140">
        <v>8.8869000000000007</v>
      </c>
      <c r="AD8" s="140"/>
      <c r="AE8" s="140"/>
      <c r="AF8" s="140"/>
      <c r="AG8" s="244">
        <v>25</v>
      </c>
      <c r="AH8" s="14" t="s">
        <v>5</v>
      </c>
      <c r="AI8" s="18" t="str">
        <f>IF(AF8&lt;=40,"compliant","non-compliant")</f>
        <v>compliant</v>
      </c>
      <c r="AJ8" s="14"/>
    </row>
    <row r="9" spans="1:36" x14ac:dyDescent="0.25">
      <c r="A9" s="81" t="s">
        <v>77</v>
      </c>
      <c r="B9" s="81" t="s">
        <v>83</v>
      </c>
      <c r="C9" s="6"/>
      <c r="D9" s="6"/>
      <c r="E9" s="6"/>
      <c r="F9" s="6">
        <v>30</v>
      </c>
      <c r="G9" s="6">
        <v>50</v>
      </c>
      <c r="H9" s="6">
        <v>70</v>
      </c>
      <c r="I9" s="6" t="s">
        <v>48</v>
      </c>
      <c r="J9" s="6"/>
      <c r="K9" s="6"/>
      <c r="L9" s="6"/>
      <c r="M9" s="6"/>
      <c r="N9" s="6"/>
      <c r="O9" s="200"/>
      <c r="P9" s="6">
        <v>500</v>
      </c>
      <c r="Q9" s="118"/>
      <c r="R9" s="36">
        <v>12.2</v>
      </c>
      <c r="S9" s="36">
        <v>29</v>
      </c>
      <c r="T9" s="36">
        <v>42.155200000000001</v>
      </c>
      <c r="U9" s="36">
        <v>16.62</v>
      </c>
      <c r="V9" s="140">
        <v>23.8</v>
      </c>
      <c r="W9" s="173">
        <v>54.819200000000002</v>
      </c>
      <c r="X9" s="140">
        <v>11.586600000000001</v>
      </c>
      <c r="Y9" s="140">
        <v>24.300999999999998</v>
      </c>
      <c r="Z9" s="140">
        <v>38.06</v>
      </c>
      <c r="AA9" s="140">
        <v>8.0210000000000008</v>
      </c>
      <c r="AB9" s="140">
        <v>11.1495</v>
      </c>
      <c r="AC9" s="140">
        <v>29.02805</v>
      </c>
      <c r="AD9" s="140">
        <v>11.5</v>
      </c>
      <c r="AE9" s="140">
        <v>15.6</v>
      </c>
      <c r="AF9" s="140">
        <v>63.2</v>
      </c>
      <c r="AG9" s="244">
        <v>70</v>
      </c>
      <c r="AH9" s="14" t="s">
        <v>5</v>
      </c>
      <c r="AI9" s="18" t="str">
        <f>IF(AF9&lt;=50,"compliant","non-compliant")</f>
        <v>non-compliant</v>
      </c>
      <c r="AJ9" s="14"/>
    </row>
    <row r="10" spans="1:36" x14ac:dyDescent="0.25">
      <c r="A10" s="81" t="s">
        <v>78</v>
      </c>
      <c r="B10" s="81" t="s">
        <v>83</v>
      </c>
      <c r="C10" s="6"/>
      <c r="D10" s="6"/>
      <c r="E10" s="6"/>
      <c r="F10" s="6">
        <v>100</v>
      </c>
      <c r="G10" s="6">
        <v>200</v>
      </c>
      <c r="H10" s="6">
        <v>400</v>
      </c>
      <c r="I10" s="6" t="s">
        <v>64</v>
      </c>
      <c r="J10" s="6"/>
      <c r="K10" s="6"/>
      <c r="L10" s="6"/>
      <c r="M10" s="6"/>
      <c r="N10" s="6" t="s">
        <v>65</v>
      </c>
      <c r="O10" s="200">
        <v>115</v>
      </c>
      <c r="P10" s="6" t="s">
        <v>66</v>
      </c>
      <c r="Q10" s="118"/>
      <c r="R10" s="36">
        <v>15</v>
      </c>
      <c r="S10" s="36">
        <v>40.728999999999999</v>
      </c>
      <c r="T10" s="36">
        <v>67.381299999999996</v>
      </c>
      <c r="U10" s="36">
        <v>18.18</v>
      </c>
      <c r="V10" s="140">
        <v>41.3</v>
      </c>
      <c r="W10" s="173">
        <v>99.553200000000004</v>
      </c>
      <c r="X10" s="140">
        <v>13.284599999999999</v>
      </c>
      <c r="Y10" s="140">
        <v>46.094000000000001</v>
      </c>
      <c r="Z10" s="140">
        <v>80.782799999999995</v>
      </c>
      <c r="AA10" s="140">
        <v>20.27675</v>
      </c>
      <c r="AB10" s="140">
        <v>32.061500000000002</v>
      </c>
      <c r="AC10" s="140">
        <v>41.761200000000002</v>
      </c>
      <c r="AD10" s="140">
        <v>17.600000000000001</v>
      </c>
      <c r="AE10" s="140">
        <v>27.1</v>
      </c>
      <c r="AF10" s="140">
        <v>56.6</v>
      </c>
      <c r="AG10" s="244">
        <v>70</v>
      </c>
      <c r="AH10" s="14" t="s">
        <v>6</v>
      </c>
      <c r="AI10" s="18" t="str">
        <f>IF(AF10&lt;=70,"compliant","non- compliant")</f>
        <v>compliant</v>
      </c>
      <c r="AJ10" s="14"/>
    </row>
    <row r="11" spans="1:36" x14ac:dyDescent="0.25">
      <c r="A11" s="81" t="s">
        <v>86</v>
      </c>
      <c r="B11" s="81" t="s">
        <v>83</v>
      </c>
      <c r="C11" s="6" t="s">
        <v>21</v>
      </c>
      <c r="D11" s="6">
        <v>1.4999999999999999E-2</v>
      </c>
      <c r="E11" s="6">
        <v>0.1</v>
      </c>
      <c r="F11" s="6">
        <v>1</v>
      </c>
      <c r="G11" s="6">
        <v>2</v>
      </c>
      <c r="H11" s="6">
        <v>10</v>
      </c>
      <c r="I11" s="6" t="s">
        <v>22</v>
      </c>
      <c r="J11" s="6"/>
      <c r="K11" s="6"/>
      <c r="L11" s="6"/>
      <c r="M11" s="6"/>
      <c r="N11" s="6"/>
      <c r="O11" s="200"/>
      <c r="P11" s="6"/>
      <c r="Q11" s="118"/>
      <c r="R11" s="36">
        <v>0.02</v>
      </c>
      <c r="S11" s="36">
        <v>0.02</v>
      </c>
      <c r="T11" s="36">
        <v>0.109</v>
      </c>
      <c r="U11" s="36">
        <v>2.0750000000000001E-2</v>
      </c>
      <c r="V11" s="140">
        <v>2.5000000000000001E-2</v>
      </c>
      <c r="W11" s="173">
        <v>3.8600000000000002E-2</v>
      </c>
      <c r="X11" s="140">
        <v>0.02</v>
      </c>
      <c r="Y11" s="140">
        <v>2.2499999999999999E-2</v>
      </c>
      <c r="Z11" s="140">
        <v>6.0499999999999998E-2</v>
      </c>
      <c r="AA11" s="140">
        <v>4.2250000000000003E-2</v>
      </c>
      <c r="AB11" s="140">
        <v>3.9575</v>
      </c>
      <c r="AC11" s="140">
        <v>11.866899999999999</v>
      </c>
      <c r="AD11" s="140"/>
      <c r="AE11" s="140"/>
      <c r="AF11" s="140"/>
      <c r="AG11" s="244">
        <v>0.05</v>
      </c>
      <c r="AH11" s="84" t="s">
        <v>4</v>
      </c>
      <c r="AI11" s="18" t="str">
        <f>IF(AB11&lt;=0.15,"compliant","non-compliant")</f>
        <v>non-compliant</v>
      </c>
      <c r="AJ11" s="14"/>
    </row>
    <row r="12" spans="1:36" x14ac:dyDescent="0.25">
      <c r="A12" s="81" t="s">
        <v>51</v>
      </c>
      <c r="B12" s="81" t="s">
        <v>83</v>
      </c>
      <c r="C12" s="6"/>
      <c r="D12" s="6"/>
      <c r="E12" s="6"/>
      <c r="F12" s="6">
        <v>6</v>
      </c>
      <c r="G12" s="6">
        <v>10</v>
      </c>
      <c r="H12" s="6">
        <v>20</v>
      </c>
      <c r="I12" s="6" t="s">
        <v>33</v>
      </c>
      <c r="J12" s="6"/>
      <c r="K12" s="6"/>
      <c r="L12" s="6"/>
      <c r="M12" s="6"/>
      <c r="N12" s="6"/>
      <c r="O12" s="200"/>
      <c r="P12" s="6" t="s">
        <v>52</v>
      </c>
      <c r="Q12" s="118"/>
      <c r="R12" s="36">
        <v>0.02</v>
      </c>
      <c r="S12" s="36">
        <v>0.02</v>
      </c>
      <c r="T12" s="36">
        <v>0.31040000000000001</v>
      </c>
      <c r="U12" s="36">
        <v>2.5000000000000001E-2</v>
      </c>
      <c r="V12" s="140">
        <v>0.05</v>
      </c>
      <c r="W12" s="173">
        <v>0.18079999999999999</v>
      </c>
      <c r="X12" s="140">
        <v>4.65E-2</v>
      </c>
      <c r="Y12" s="140">
        <v>0.1545</v>
      </c>
      <c r="Z12" s="140">
        <v>0.56999999999999995</v>
      </c>
      <c r="AA12" s="140">
        <v>2.5000000000000001E-2</v>
      </c>
      <c r="AB12" s="140">
        <v>0.4</v>
      </c>
      <c r="AC12" s="140">
        <v>7.9184000000000001</v>
      </c>
      <c r="AD12" s="140"/>
      <c r="AE12" s="140"/>
      <c r="AF12" s="140"/>
      <c r="AG12" s="244">
        <v>0.3</v>
      </c>
      <c r="AH12" s="14" t="s">
        <v>5</v>
      </c>
      <c r="AI12" s="18" t="str">
        <f>IF(AB12&lt;=10,"compliant","non-compliant")</f>
        <v>compliant</v>
      </c>
      <c r="AJ12" s="14"/>
    </row>
    <row r="13" spans="1:36" x14ac:dyDescent="0.25">
      <c r="A13" s="81" t="s">
        <v>79</v>
      </c>
      <c r="B13" s="81" t="s">
        <v>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01"/>
      <c r="P13" s="18"/>
      <c r="Q13" s="119"/>
      <c r="R13" s="36">
        <v>0.31</v>
      </c>
      <c r="S13" s="36">
        <v>0.31</v>
      </c>
      <c r="T13" s="36">
        <v>0.31</v>
      </c>
      <c r="U13" s="36"/>
      <c r="V13" s="140"/>
      <c r="W13" s="173"/>
      <c r="X13" s="127"/>
      <c r="Y13" s="127"/>
      <c r="Z13" s="127"/>
      <c r="AA13" s="127"/>
      <c r="AB13" s="127"/>
      <c r="AC13" s="127"/>
      <c r="AD13" s="127"/>
      <c r="AE13" s="127"/>
      <c r="AF13" s="127"/>
      <c r="AG13" s="244">
        <v>0.25</v>
      </c>
      <c r="AH13" s="14"/>
      <c r="AI13" s="18"/>
      <c r="AJ13" s="14"/>
    </row>
    <row r="14" spans="1:36" ht="15" customHeight="1" x14ac:dyDescent="0.25">
      <c r="A14" s="81" t="s">
        <v>53</v>
      </c>
      <c r="B14" s="81"/>
      <c r="C14" s="270" t="s">
        <v>54</v>
      </c>
      <c r="D14" s="270"/>
      <c r="E14" s="270"/>
      <c r="F14" s="90" t="s">
        <v>55</v>
      </c>
      <c r="G14" s="90"/>
      <c r="H14" s="90"/>
      <c r="I14" s="90"/>
      <c r="J14" s="112" t="s">
        <v>56</v>
      </c>
      <c r="K14" s="112" t="s">
        <v>57</v>
      </c>
      <c r="L14" s="112" t="s">
        <v>57</v>
      </c>
      <c r="M14" s="112" t="s">
        <v>58</v>
      </c>
      <c r="N14" s="112" t="s">
        <v>59</v>
      </c>
      <c r="O14" s="202"/>
      <c r="P14" s="70"/>
      <c r="Q14" s="120" t="s">
        <v>60</v>
      </c>
      <c r="R14" s="36">
        <v>7.6797500000000003</v>
      </c>
      <c r="S14" s="36">
        <v>8.34</v>
      </c>
      <c r="T14" s="36">
        <v>8.6950000000000003</v>
      </c>
      <c r="U14" s="36">
        <v>7.09</v>
      </c>
      <c r="V14" s="140">
        <v>7.931</v>
      </c>
      <c r="W14" s="173">
        <v>8.4785000000000004</v>
      </c>
      <c r="X14" s="140">
        <v>6.8125999999999998</v>
      </c>
      <c r="Y14" s="140">
        <v>7.59</v>
      </c>
      <c r="Z14" s="140">
        <v>8.3320000000000007</v>
      </c>
      <c r="AA14" s="140">
        <v>6.5015000000000001</v>
      </c>
      <c r="AB14" s="140">
        <v>7.4249999999999998</v>
      </c>
      <c r="AC14" s="140">
        <v>7.9991000000000003</v>
      </c>
      <c r="AD14" s="140">
        <v>6.8479999999999999</v>
      </c>
      <c r="AE14" s="140">
        <v>7.65</v>
      </c>
      <c r="AF14" s="140">
        <v>8.3040000000000003</v>
      </c>
      <c r="AG14" s="244" t="s">
        <v>59</v>
      </c>
      <c r="AH14" s="15" t="s">
        <v>6</v>
      </c>
      <c r="AI14" s="18" t="str">
        <f>IF(AD14&gt;=6.5,"compliant","non-compliant")</f>
        <v>compliant</v>
      </c>
      <c r="AJ14" s="18" t="str">
        <f>IF(AF14&lt;=8.4,"compliant","non-compliant")</f>
        <v>compliant</v>
      </c>
    </row>
    <row r="15" spans="1:36" x14ac:dyDescent="0.25">
      <c r="A15" s="81" t="s">
        <v>80</v>
      </c>
      <c r="B15" s="81" t="s">
        <v>83</v>
      </c>
      <c r="C15" s="6" t="s">
        <v>61</v>
      </c>
      <c r="D15" s="6">
        <v>2.5000000000000001E-2</v>
      </c>
      <c r="E15" s="6" t="s">
        <v>62</v>
      </c>
      <c r="F15" s="6"/>
      <c r="G15" s="6"/>
      <c r="H15" s="6"/>
      <c r="I15" s="6"/>
      <c r="J15" s="6"/>
      <c r="K15" s="6"/>
      <c r="L15" s="6"/>
      <c r="M15" s="6"/>
      <c r="N15" s="6"/>
      <c r="O15" s="200"/>
      <c r="P15" s="6"/>
      <c r="Q15" s="118"/>
      <c r="R15" s="36">
        <v>6.0000000000000001E-3</v>
      </c>
      <c r="S15" s="36">
        <v>0.02</v>
      </c>
      <c r="T15" s="36">
        <v>8.5000000000000006E-2</v>
      </c>
      <c r="U15" s="36">
        <v>5.0000000000000001E-3</v>
      </c>
      <c r="V15" s="140">
        <v>0.05</v>
      </c>
      <c r="W15" s="173">
        <v>0.32</v>
      </c>
      <c r="X15" s="140">
        <v>5.6499999999999996E-3</v>
      </c>
      <c r="Y15" s="140">
        <v>0.05</v>
      </c>
      <c r="Z15" s="140">
        <v>3.415</v>
      </c>
      <c r="AA15" s="140">
        <v>2.5999999999999999E-2</v>
      </c>
      <c r="AB15" s="140">
        <v>0.6</v>
      </c>
      <c r="AC15" s="140">
        <v>2.2200000000000002</v>
      </c>
      <c r="AD15" s="238"/>
      <c r="AE15" s="238"/>
      <c r="AF15" s="238"/>
      <c r="AG15" s="244">
        <v>1.25</v>
      </c>
      <c r="AH15" s="14" t="s">
        <v>4</v>
      </c>
      <c r="AI15" s="18" t="str">
        <f>IF(AB15&lt;=0.025,"compliant","non-compliant")</f>
        <v>non-compliant</v>
      </c>
      <c r="AJ15" s="14"/>
    </row>
    <row r="16" spans="1:36" ht="45.75" x14ac:dyDescent="0.25">
      <c r="A16" s="81" t="s">
        <v>81</v>
      </c>
      <c r="B16" s="81" t="s">
        <v>83</v>
      </c>
      <c r="C16" s="6"/>
      <c r="D16" s="6"/>
      <c r="E16" s="6"/>
      <c r="F16" s="6">
        <v>200</v>
      </c>
      <c r="G16" s="6"/>
      <c r="H16" s="6">
        <v>400</v>
      </c>
      <c r="I16" s="6"/>
      <c r="J16" s="6">
        <v>30</v>
      </c>
      <c r="K16" s="6">
        <v>80</v>
      </c>
      <c r="L16" s="6">
        <v>200</v>
      </c>
      <c r="M16" s="6">
        <v>500</v>
      </c>
      <c r="N16" s="6"/>
      <c r="O16" s="200"/>
      <c r="P16" s="6" t="s">
        <v>68</v>
      </c>
      <c r="Q16" s="118"/>
      <c r="R16" s="36">
        <v>24.5124</v>
      </c>
      <c r="S16" s="36">
        <v>48</v>
      </c>
      <c r="T16" s="36">
        <v>84.9328</v>
      </c>
      <c r="U16" s="36">
        <v>21.7</v>
      </c>
      <c r="V16" s="140">
        <v>54.85</v>
      </c>
      <c r="W16" s="173">
        <v>102</v>
      </c>
      <c r="X16" s="140">
        <v>8.125</v>
      </c>
      <c r="Y16" s="140">
        <v>82.771000000000001</v>
      </c>
      <c r="Z16" s="140">
        <v>340.25</v>
      </c>
      <c r="AA16" s="140">
        <v>30.703050000000001</v>
      </c>
      <c r="AB16" s="140">
        <v>85.132000000000005</v>
      </c>
      <c r="AC16" s="140">
        <v>416.7</v>
      </c>
      <c r="AD16" s="140">
        <v>31</v>
      </c>
      <c r="AE16" s="140">
        <v>52.5</v>
      </c>
      <c r="AF16" s="140">
        <v>220</v>
      </c>
      <c r="AG16" s="244">
        <v>250</v>
      </c>
      <c r="AH16" s="74" t="s">
        <v>122</v>
      </c>
      <c r="AI16" s="18" t="str">
        <f>IF(AF16&lt;=400,"compliant","non-complaint")</f>
        <v>compliant</v>
      </c>
      <c r="AJ16" s="14"/>
    </row>
    <row r="17" spans="1:36" x14ac:dyDescent="0.25">
      <c r="A17" s="81" t="s">
        <v>82</v>
      </c>
      <c r="B17" s="81" t="s">
        <v>83</v>
      </c>
      <c r="C17" s="6"/>
      <c r="D17" s="6"/>
      <c r="E17" s="6"/>
      <c r="F17" s="6"/>
      <c r="G17" s="6"/>
      <c r="H17" s="6"/>
      <c r="I17" s="6"/>
      <c r="J17" s="6">
        <v>50</v>
      </c>
      <c r="K17" s="6">
        <v>120</v>
      </c>
      <c r="L17" s="6">
        <v>300</v>
      </c>
      <c r="M17" s="6">
        <v>1200</v>
      </c>
      <c r="N17" s="6"/>
      <c r="O17" s="200"/>
      <c r="P17" s="6"/>
      <c r="Q17" s="118"/>
      <c r="R17" s="36">
        <v>90.787000000000006</v>
      </c>
      <c r="S17" s="36">
        <v>224.7</v>
      </c>
      <c r="T17" s="36">
        <v>302.97399999999999</v>
      </c>
      <c r="U17" s="36">
        <v>171.67105000000001</v>
      </c>
      <c r="V17" s="36">
        <v>290.04149999999998</v>
      </c>
      <c r="W17" s="85">
        <v>335.19549999999998</v>
      </c>
      <c r="X17" s="226">
        <v>89.840199999999996</v>
      </c>
      <c r="Y17" s="36">
        <v>135.571</v>
      </c>
      <c r="Z17" s="36">
        <v>219.93780000000001</v>
      </c>
      <c r="AA17" s="36">
        <v>92.878649999999993</v>
      </c>
      <c r="AB17" s="36">
        <v>98.200500000000005</v>
      </c>
      <c r="AC17" s="36">
        <v>208.8314</v>
      </c>
      <c r="AD17" s="36">
        <v>87.7</v>
      </c>
      <c r="AE17" s="36">
        <v>108</v>
      </c>
      <c r="AF17" s="36">
        <v>171.95</v>
      </c>
      <c r="AG17" s="244">
        <v>120</v>
      </c>
      <c r="AH17" s="14" t="s">
        <v>72</v>
      </c>
      <c r="AI17" s="18" t="str">
        <f>IF(AF17&lt;=300,"compliant","non-compliant")</f>
        <v>compliant</v>
      </c>
      <c r="AJ17" s="14"/>
    </row>
    <row r="18" spans="1:36" x14ac:dyDescent="0.25">
      <c r="A18" s="17" t="s">
        <v>87</v>
      </c>
      <c r="B18" s="82"/>
      <c r="C18" s="6"/>
      <c r="D18" s="6"/>
      <c r="E18" s="6"/>
      <c r="F18" s="6">
        <v>5</v>
      </c>
      <c r="G18" s="6">
        <v>10</v>
      </c>
      <c r="H18" s="6">
        <v>20</v>
      </c>
      <c r="I18" s="6" t="s">
        <v>33</v>
      </c>
      <c r="J18" s="6"/>
      <c r="K18" s="6"/>
      <c r="L18" s="6"/>
      <c r="M18" s="6"/>
      <c r="N18" s="6"/>
      <c r="O18" s="200"/>
      <c r="P18" s="6"/>
      <c r="Q18" s="118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244">
        <v>10</v>
      </c>
      <c r="AH18" s="75" t="s">
        <v>5</v>
      </c>
      <c r="AI18" s="14"/>
      <c r="AJ18" s="14"/>
    </row>
    <row r="19" spans="1:36" x14ac:dyDescent="0.25">
      <c r="A19" s="17" t="s">
        <v>32</v>
      </c>
      <c r="B19" s="17" t="s">
        <v>83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201"/>
      <c r="P19" s="18"/>
      <c r="Q19" s="119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244">
        <v>9</v>
      </c>
      <c r="AH19" s="65"/>
      <c r="AI19" s="14"/>
      <c r="AJ19" s="14"/>
    </row>
    <row r="20" spans="1:36" x14ac:dyDescent="0.25">
      <c r="A20" s="17" t="s">
        <v>67</v>
      </c>
      <c r="B20" s="17" t="s">
        <v>90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 t="s">
        <v>42</v>
      </c>
      <c r="O20" s="200">
        <v>8</v>
      </c>
      <c r="P20" s="6"/>
      <c r="Q20" s="118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244">
        <v>2</v>
      </c>
      <c r="AH20" s="75" t="s">
        <v>6</v>
      </c>
      <c r="AI20" s="18"/>
      <c r="AJ20" s="14"/>
    </row>
    <row r="21" spans="1:36" ht="22.5" x14ac:dyDescent="0.25">
      <c r="A21" s="17" t="s">
        <v>69</v>
      </c>
      <c r="B21" s="17" t="s">
        <v>83</v>
      </c>
      <c r="C21" s="6"/>
      <c r="D21" s="6"/>
      <c r="E21" s="6"/>
      <c r="F21" s="6"/>
      <c r="G21" s="6"/>
      <c r="H21" s="6"/>
      <c r="I21" s="6"/>
      <c r="J21" s="6">
        <v>3</v>
      </c>
      <c r="K21" s="6">
        <v>5</v>
      </c>
      <c r="L21" s="6">
        <v>5</v>
      </c>
      <c r="M21" s="6">
        <v>25</v>
      </c>
      <c r="N21" s="113" t="s">
        <v>70</v>
      </c>
      <c r="O21" s="203"/>
      <c r="P21" s="6"/>
      <c r="Q21" s="118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244">
        <v>25</v>
      </c>
      <c r="AH21" s="75" t="s">
        <v>6</v>
      </c>
      <c r="AI21" s="18"/>
      <c r="AJ21" s="14"/>
    </row>
    <row r="22" spans="1:36" x14ac:dyDescent="0.25">
      <c r="A22" s="17" t="s">
        <v>88</v>
      </c>
      <c r="B22" s="20" t="s">
        <v>166</v>
      </c>
      <c r="C22" s="178"/>
      <c r="D22" s="178"/>
      <c r="E22" s="178"/>
      <c r="F22" s="178">
        <v>1</v>
      </c>
      <c r="G22" s="178">
        <v>1.5</v>
      </c>
      <c r="H22" s="178">
        <v>10</v>
      </c>
      <c r="I22" s="178"/>
      <c r="J22" s="6"/>
      <c r="K22" s="6"/>
      <c r="L22" s="6"/>
      <c r="M22" s="6"/>
      <c r="N22" s="6"/>
      <c r="O22" s="200"/>
      <c r="P22" s="6"/>
      <c r="Q22" s="118" t="s">
        <v>16</v>
      </c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244">
        <v>1.5</v>
      </c>
      <c r="AH22" s="75"/>
      <c r="AI22" s="14"/>
      <c r="AJ22" s="14"/>
    </row>
    <row r="23" spans="1:36" x14ac:dyDescent="0.25">
      <c r="A23" s="19" t="s">
        <v>36</v>
      </c>
      <c r="B23" s="17" t="s">
        <v>89</v>
      </c>
      <c r="C23" s="178"/>
      <c r="D23" s="178"/>
      <c r="E23" s="178"/>
      <c r="F23" s="178"/>
      <c r="G23" s="178"/>
      <c r="H23" s="178"/>
      <c r="I23" s="178"/>
      <c r="J23" s="6"/>
      <c r="K23" s="6"/>
      <c r="L23" s="6"/>
      <c r="M23" s="6"/>
      <c r="N23" s="6"/>
      <c r="O23" s="200"/>
      <c r="P23" s="6"/>
      <c r="Q23" s="118" t="s">
        <v>37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244">
        <v>130</v>
      </c>
      <c r="AH23" s="75" t="s">
        <v>123</v>
      </c>
      <c r="AI23" s="14"/>
      <c r="AJ23" s="14"/>
    </row>
    <row r="24" spans="1:36" x14ac:dyDescent="0.25">
      <c r="A24" s="16" t="s">
        <v>91</v>
      </c>
      <c r="B24" s="17" t="s">
        <v>89</v>
      </c>
      <c r="C24" s="178"/>
      <c r="D24" s="178"/>
      <c r="E24" s="178"/>
      <c r="F24" s="178">
        <v>0</v>
      </c>
      <c r="G24" s="178">
        <v>1</v>
      </c>
      <c r="H24" s="178">
        <v>10</v>
      </c>
      <c r="I24" s="178">
        <v>100</v>
      </c>
      <c r="J24" s="6"/>
      <c r="K24" s="6"/>
      <c r="L24" s="6"/>
      <c r="M24" s="6"/>
      <c r="N24" s="6" t="s">
        <v>38</v>
      </c>
      <c r="O24" s="200"/>
      <c r="P24" s="6" t="s">
        <v>39</v>
      </c>
      <c r="Q24" s="118" t="s">
        <v>37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244">
        <v>130</v>
      </c>
      <c r="AH24" s="75" t="s">
        <v>123</v>
      </c>
      <c r="AI24" s="14"/>
      <c r="AJ24" s="14"/>
    </row>
    <row r="25" spans="1:36" x14ac:dyDescent="0.25">
      <c r="A25" s="17" t="s">
        <v>17</v>
      </c>
      <c r="B25" s="17" t="s">
        <v>83</v>
      </c>
      <c r="C25" s="178" t="s">
        <v>124</v>
      </c>
      <c r="D25" s="178" t="s">
        <v>18</v>
      </c>
      <c r="E25" s="178" t="s">
        <v>19</v>
      </c>
      <c r="F25" s="178">
        <v>0.15</v>
      </c>
      <c r="G25" s="178">
        <v>0.5</v>
      </c>
      <c r="H25" s="178" t="s">
        <v>20</v>
      </c>
      <c r="I25" s="178"/>
      <c r="J25" s="6"/>
      <c r="K25" s="6"/>
      <c r="L25" s="6"/>
      <c r="M25" s="6"/>
      <c r="N25" s="6" t="s">
        <v>46</v>
      </c>
      <c r="O25" s="200">
        <v>20</v>
      </c>
      <c r="P25" s="6">
        <v>5</v>
      </c>
      <c r="Q25" s="118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34">
        <v>0.67</v>
      </c>
      <c r="AG25" s="244">
        <v>0.02</v>
      </c>
      <c r="AH25" s="75" t="s">
        <v>4</v>
      </c>
      <c r="AI25" s="14" t="str">
        <f>IF(AF25&lt;=0.01,"compliant","non-compliant")</f>
        <v>non-compliant</v>
      </c>
      <c r="AJ25" s="14"/>
    </row>
    <row r="26" spans="1:36" x14ac:dyDescent="0.25">
      <c r="A26" s="17" t="s">
        <v>24</v>
      </c>
      <c r="B26" s="17" t="s">
        <v>83</v>
      </c>
      <c r="C26" s="178"/>
      <c r="D26" s="178"/>
      <c r="E26" s="178"/>
      <c r="F26" s="178"/>
      <c r="G26" s="178"/>
      <c r="H26" s="178"/>
      <c r="I26" s="178"/>
      <c r="J26" s="6"/>
      <c r="K26" s="6"/>
      <c r="L26" s="6"/>
      <c r="M26" s="6"/>
      <c r="N26" s="6" t="s">
        <v>25</v>
      </c>
      <c r="O26" s="200">
        <v>1</v>
      </c>
      <c r="P26" s="6">
        <v>5</v>
      </c>
      <c r="Q26" s="118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244">
        <v>0.5</v>
      </c>
      <c r="AH26" s="75" t="s">
        <v>6</v>
      </c>
      <c r="AI26" s="14"/>
      <c r="AJ26" s="14"/>
    </row>
    <row r="27" spans="1:36" x14ac:dyDescent="0.25">
      <c r="A27" s="17" t="s">
        <v>30</v>
      </c>
      <c r="B27" s="17" t="s">
        <v>164</v>
      </c>
      <c r="C27" s="178">
        <v>7</v>
      </c>
      <c r="D27" s="178">
        <v>14</v>
      </c>
      <c r="E27" s="178">
        <v>200</v>
      </c>
      <c r="F27" s="178">
        <v>50</v>
      </c>
      <c r="G27" s="178"/>
      <c r="H27" s="178">
        <v>1000</v>
      </c>
      <c r="I27" s="178"/>
      <c r="J27" s="6"/>
      <c r="K27" s="6"/>
      <c r="L27" s="6"/>
      <c r="M27" s="6"/>
      <c r="N27" s="6" t="s">
        <v>29</v>
      </c>
      <c r="O27" s="200">
        <v>1000</v>
      </c>
      <c r="P27" s="6" t="s">
        <v>167</v>
      </c>
      <c r="Q27" s="118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244">
        <v>7</v>
      </c>
      <c r="AH27" s="75" t="s">
        <v>4</v>
      </c>
      <c r="AI27" s="14"/>
      <c r="AJ27" s="14"/>
    </row>
    <row r="28" spans="1:36" ht="15" customHeight="1" x14ac:dyDescent="0.25">
      <c r="A28" s="17" t="s">
        <v>44</v>
      </c>
      <c r="B28" s="17" t="s">
        <v>83</v>
      </c>
      <c r="C28" s="270" t="s">
        <v>92</v>
      </c>
      <c r="D28" s="270"/>
      <c r="E28" s="270"/>
      <c r="F28" s="6">
        <v>0.1</v>
      </c>
      <c r="G28" s="6">
        <v>0.3</v>
      </c>
      <c r="H28" s="6">
        <v>1</v>
      </c>
      <c r="I28" s="6" t="s">
        <v>45</v>
      </c>
      <c r="J28" s="6">
        <v>0.1</v>
      </c>
      <c r="K28" s="6">
        <v>0.2</v>
      </c>
      <c r="L28" s="6">
        <v>0.3</v>
      </c>
      <c r="M28" s="6">
        <v>10</v>
      </c>
      <c r="N28" s="6" t="s">
        <v>46</v>
      </c>
      <c r="O28" s="200">
        <v>20</v>
      </c>
      <c r="P28" s="6" t="s">
        <v>47</v>
      </c>
      <c r="Q28" s="118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34">
        <v>0.64</v>
      </c>
      <c r="AG28" s="244">
        <v>0.3</v>
      </c>
      <c r="AH28" s="75" t="s">
        <v>5</v>
      </c>
      <c r="AI28" s="18" t="str">
        <f>IF(AF28&lt;=0.3,"compliant","non-compliant")</f>
        <v>non-compliant</v>
      </c>
      <c r="AJ28" s="14"/>
    </row>
    <row r="29" spans="1:36" x14ac:dyDescent="0.25">
      <c r="A29" s="17" t="s">
        <v>49</v>
      </c>
      <c r="B29" s="17" t="s">
        <v>83</v>
      </c>
      <c r="C29" s="6">
        <v>0.18</v>
      </c>
      <c r="D29" s="6">
        <v>0.37</v>
      </c>
      <c r="E29" s="6">
        <v>1.3</v>
      </c>
      <c r="F29" s="6">
        <v>0.05</v>
      </c>
      <c r="G29" s="6">
        <v>0.15</v>
      </c>
      <c r="H29" s="6">
        <v>1</v>
      </c>
      <c r="I29" s="6" t="s">
        <v>45</v>
      </c>
      <c r="J29" s="6">
        <v>0.05</v>
      </c>
      <c r="K29" s="6">
        <v>0.1</v>
      </c>
      <c r="L29" s="6">
        <v>0.2</v>
      </c>
      <c r="M29" s="6">
        <v>10</v>
      </c>
      <c r="N29" s="6" t="s">
        <v>50</v>
      </c>
      <c r="O29" s="200">
        <v>10</v>
      </c>
      <c r="P29" s="6">
        <v>10</v>
      </c>
      <c r="Q29" s="6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34">
        <v>0.11</v>
      </c>
      <c r="AG29" s="244">
        <v>0.15</v>
      </c>
      <c r="AH29" s="75" t="s">
        <v>6</v>
      </c>
      <c r="AI29" s="18" t="str">
        <f>IF(AF29&lt;=0.02,"compliant","non-compliant")</f>
        <v>non-compliant</v>
      </c>
      <c r="AJ29" s="14"/>
    </row>
    <row r="30" spans="1:36" x14ac:dyDescent="0.25">
      <c r="N30" s="116"/>
      <c r="O30" s="205"/>
      <c r="P30" s="116"/>
    </row>
    <row r="31" spans="1:36" x14ac:dyDescent="0.25">
      <c r="N31" s="116"/>
      <c r="O31" s="205"/>
      <c r="P31" s="116"/>
      <c r="AF31" s="135"/>
      <c r="AG31" s="98" t="s">
        <v>163</v>
      </c>
      <c r="AH31" s="98"/>
      <c r="AI31" s="98"/>
    </row>
    <row r="32" spans="1:36" x14ac:dyDescent="0.25">
      <c r="N32" s="116"/>
      <c r="O32" s="205"/>
      <c r="P32" s="116"/>
    </row>
    <row r="33" spans="14:16" x14ac:dyDescent="0.25">
      <c r="N33" s="116"/>
      <c r="O33" s="205"/>
      <c r="P33" s="116"/>
    </row>
    <row r="34" spans="14:16" x14ac:dyDescent="0.25">
      <c r="N34" s="116"/>
      <c r="O34" s="205"/>
      <c r="P34" s="116"/>
    </row>
    <row r="35" spans="14:16" x14ac:dyDescent="0.25">
      <c r="N35" s="116"/>
      <c r="O35" s="205"/>
      <c r="P35" s="116"/>
    </row>
    <row r="36" spans="14:16" x14ac:dyDescent="0.25">
      <c r="N36" s="116"/>
      <c r="O36" s="205"/>
      <c r="P36" s="116"/>
    </row>
    <row r="37" spans="14:16" x14ac:dyDescent="0.25">
      <c r="N37" s="116"/>
      <c r="O37" s="205"/>
      <c r="P37" s="116"/>
    </row>
    <row r="38" spans="14:16" x14ac:dyDescent="0.25">
      <c r="N38" s="116"/>
      <c r="O38" s="205"/>
      <c r="P38" s="116"/>
    </row>
    <row r="39" spans="14:16" x14ac:dyDescent="0.25">
      <c r="N39" s="116"/>
      <c r="O39" s="205"/>
      <c r="P39" s="116"/>
    </row>
    <row r="40" spans="14:16" x14ac:dyDescent="0.25">
      <c r="N40" s="116"/>
      <c r="O40" s="205"/>
      <c r="P40" s="116"/>
    </row>
    <row r="41" spans="14:16" x14ac:dyDescent="0.25">
      <c r="N41" s="116"/>
      <c r="O41" s="205"/>
      <c r="P41" s="116"/>
    </row>
    <row r="42" spans="14:16" x14ac:dyDescent="0.25">
      <c r="N42" s="116"/>
      <c r="O42" s="205"/>
      <c r="P42" s="116"/>
    </row>
    <row r="43" spans="14:16" x14ac:dyDescent="0.25">
      <c r="N43" s="116"/>
      <c r="O43" s="205"/>
      <c r="P43" s="116"/>
    </row>
    <row r="44" spans="14:16" x14ac:dyDescent="0.25">
      <c r="N44" s="116"/>
      <c r="O44" s="205"/>
      <c r="P44" s="116"/>
    </row>
    <row r="45" spans="14:16" x14ac:dyDescent="0.25">
      <c r="N45" s="116"/>
      <c r="O45" s="205"/>
      <c r="P45" s="116"/>
    </row>
    <row r="46" spans="14:16" x14ac:dyDescent="0.25">
      <c r="N46" s="116"/>
      <c r="O46" s="205"/>
      <c r="P46" s="116"/>
    </row>
    <row r="47" spans="14:16" x14ac:dyDescent="0.25">
      <c r="N47" s="116"/>
      <c r="O47" s="205"/>
      <c r="P47" s="116"/>
    </row>
    <row r="48" spans="14:16" x14ac:dyDescent="0.25">
      <c r="N48" s="116"/>
      <c r="O48" s="205"/>
      <c r="P48" s="116"/>
    </row>
    <row r="49" spans="14:16" x14ac:dyDescent="0.25">
      <c r="N49" s="116"/>
      <c r="O49" s="205"/>
      <c r="P49" s="116"/>
    </row>
    <row r="50" spans="14:16" x14ac:dyDescent="0.25">
      <c r="N50" s="116"/>
      <c r="O50" s="205"/>
      <c r="P50" s="116"/>
    </row>
    <row r="51" spans="14:16" x14ac:dyDescent="0.25">
      <c r="N51" s="116"/>
      <c r="O51" s="205"/>
      <c r="P51" s="116"/>
    </row>
    <row r="52" spans="14:16" x14ac:dyDescent="0.25">
      <c r="N52" s="116"/>
      <c r="O52" s="205"/>
      <c r="P52" s="116"/>
    </row>
    <row r="53" spans="14:16" x14ac:dyDescent="0.25">
      <c r="N53" s="116"/>
      <c r="O53" s="205"/>
      <c r="P53" s="116"/>
    </row>
    <row r="54" spans="14:16" x14ac:dyDescent="0.25">
      <c r="N54" s="116"/>
      <c r="O54" s="205"/>
      <c r="P54" s="116"/>
    </row>
    <row r="55" spans="14:16" x14ac:dyDescent="0.25">
      <c r="N55" s="116"/>
      <c r="O55" s="205"/>
      <c r="P55" s="116"/>
    </row>
    <row r="56" spans="14:16" x14ac:dyDescent="0.25">
      <c r="N56" s="116"/>
      <c r="O56" s="205"/>
      <c r="P56" s="116"/>
    </row>
    <row r="57" spans="14:16" x14ac:dyDescent="0.25">
      <c r="N57" s="58"/>
      <c r="O57" s="206"/>
      <c r="P57" s="58"/>
    </row>
    <row r="58" spans="14:16" x14ac:dyDescent="0.25">
      <c r="N58" s="18"/>
      <c r="O58" s="201"/>
      <c r="P58" s="18"/>
    </row>
    <row r="59" spans="14:16" x14ac:dyDescent="0.25">
      <c r="N59" s="18"/>
      <c r="O59" s="201"/>
      <c r="P59" s="18"/>
    </row>
    <row r="60" spans="14:16" x14ac:dyDescent="0.25">
      <c r="N60" s="18"/>
      <c r="O60" s="201"/>
      <c r="P60" s="18"/>
    </row>
    <row r="61" spans="14:16" x14ac:dyDescent="0.25">
      <c r="N61" s="18"/>
      <c r="O61" s="201"/>
      <c r="P61" s="18"/>
    </row>
    <row r="62" spans="14:16" x14ac:dyDescent="0.25">
      <c r="N62" s="18"/>
      <c r="O62" s="201"/>
      <c r="P62" s="18"/>
    </row>
    <row r="63" spans="14:16" x14ac:dyDescent="0.25">
      <c r="N63" s="18"/>
      <c r="O63" s="201"/>
      <c r="P63" s="18"/>
    </row>
    <row r="64" spans="14:16" x14ac:dyDescent="0.25">
      <c r="N64" s="18"/>
      <c r="O64" s="201"/>
      <c r="P64" s="18"/>
    </row>
    <row r="65" spans="14:16" x14ac:dyDescent="0.25">
      <c r="N65" s="18"/>
      <c r="O65" s="201"/>
      <c r="P65" s="18"/>
    </row>
    <row r="66" spans="14:16" x14ac:dyDescent="0.25">
      <c r="N66" s="18"/>
      <c r="O66" s="201"/>
      <c r="P66" s="18"/>
    </row>
    <row r="67" spans="14:16" x14ac:dyDescent="0.25">
      <c r="N67" s="18"/>
      <c r="O67" s="201"/>
      <c r="P67" s="18"/>
    </row>
    <row r="68" spans="14:16" x14ac:dyDescent="0.25">
      <c r="N68" s="18"/>
      <c r="O68" s="201"/>
      <c r="P68" s="18"/>
    </row>
    <row r="69" spans="14:16" x14ac:dyDescent="0.25">
      <c r="N69" s="18"/>
      <c r="O69" s="201"/>
      <c r="P69" s="18"/>
    </row>
    <row r="70" spans="14:16" x14ac:dyDescent="0.25">
      <c r="N70" s="18"/>
      <c r="O70" s="201"/>
      <c r="P70" s="18"/>
    </row>
    <row r="71" spans="14:16" x14ac:dyDescent="0.25">
      <c r="N71" s="91"/>
      <c r="O71" s="207"/>
      <c r="P71" s="91"/>
    </row>
    <row r="72" spans="14:16" x14ac:dyDescent="0.25">
      <c r="N72" s="116"/>
      <c r="O72" s="205"/>
      <c r="P72" s="116"/>
    </row>
    <row r="73" spans="14:16" x14ac:dyDescent="0.25">
      <c r="N73" s="116"/>
      <c r="O73" s="205"/>
      <c r="P73" s="116"/>
    </row>
    <row r="74" spans="14:16" x14ac:dyDescent="0.25">
      <c r="N74" s="116"/>
      <c r="O74" s="205"/>
      <c r="P74" s="116"/>
    </row>
    <row r="75" spans="14:16" x14ac:dyDescent="0.25">
      <c r="N75" s="116"/>
      <c r="O75" s="205"/>
      <c r="P75" s="116"/>
    </row>
    <row r="76" spans="14:16" x14ac:dyDescent="0.25">
      <c r="N76" s="116"/>
      <c r="O76" s="205"/>
      <c r="P76" s="116"/>
    </row>
    <row r="77" spans="14:16" x14ac:dyDescent="0.25">
      <c r="N77" s="116"/>
      <c r="O77" s="205"/>
      <c r="P77" s="116"/>
    </row>
    <row r="78" spans="14:16" x14ac:dyDescent="0.25">
      <c r="N78" s="116"/>
      <c r="O78" s="205"/>
      <c r="P78" s="116"/>
    </row>
    <row r="79" spans="14:16" x14ac:dyDescent="0.25">
      <c r="N79" s="116"/>
      <c r="O79" s="205"/>
      <c r="P79" s="116"/>
    </row>
    <row r="80" spans="14:16" x14ac:dyDescent="0.25">
      <c r="N80" s="116"/>
      <c r="O80" s="205"/>
      <c r="P80" s="116"/>
    </row>
    <row r="81" spans="14:16" x14ac:dyDescent="0.25">
      <c r="N81" s="116"/>
      <c r="O81" s="205"/>
      <c r="P81" s="116"/>
    </row>
    <row r="82" spans="14:16" x14ac:dyDescent="0.25">
      <c r="N82" s="116"/>
      <c r="O82" s="205"/>
      <c r="P82" s="116"/>
    </row>
    <row r="83" spans="14:16" x14ac:dyDescent="0.25">
      <c r="N83" s="116"/>
      <c r="O83" s="205"/>
      <c r="P83" s="116"/>
    </row>
    <row r="84" spans="14:16" x14ac:dyDescent="0.25">
      <c r="N84" s="116"/>
      <c r="O84" s="205"/>
      <c r="P84" s="116"/>
    </row>
    <row r="85" spans="14:16" x14ac:dyDescent="0.25">
      <c r="N85" s="116"/>
      <c r="O85" s="205"/>
      <c r="P85" s="116"/>
    </row>
    <row r="86" spans="14:16" x14ac:dyDescent="0.25">
      <c r="N86" s="116"/>
      <c r="O86" s="205"/>
      <c r="P86" s="116"/>
    </row>
    <row r="87" spans="14:16" x14ac:dyDescent="0.25">
      <c r="N87" s="116"/>
      <c r="O87" s="205"/>
      <c r="P87" s="116"/>
    </row>
    <row r="88" spans="14:16" x14ac:dyDescent="0.25">
      <c r="N88" s="116"/>
      <c r="O88" s="205"/>
      <c r="P88" s="116"/>
    </row>
    <row r="89" spans="14:16" x14ac:dyDescent="0.25">
      <c r="N89" s="116"/>
      <c r="O89" s="205"/>
      <c r="P89" s="116"/>
    </row>
    <row r="90" spans="14:16" x14ac:dyDescent="0.25">
      <c r="N90" s="116"/>
      <c r="O90" s="205"/>
      <c r="P90" s="116"/>
    </row>
    <row r="91" spans="14:16" x14ac:dyDescent="0.25">
      <c r="N91" s="116"/>
      <c r="O91" s="205"/>
      <c r="P91" s="116"/>
    </row>
    <row r="92" spans="14:16" x14ac:dyDescent="0.25">
      <c r="N92" s="116"/>
      <c r="O92" s="205"/>
      <c r="P92" s="116"/>
    </row>
    <row r="93" spans="14:16" x14ac:dyDescent="0.25">
      <c r="N93" s="116"/>
      <c r="O93" s="205"/>
      <c r="P93" s="116"/>
    </row>
    <row r="94" spans="14:16" x14ac:dyDescent="0.25">
      <c r="N94" s="116"/>
      <c r="O94" s="205"/>
      <c r="P94" s="116"/>
    </row>
    <row r="95" spans="14:16" x14ac:dyDescent="0.25">
      <c r="N95" s="116"/>
      <c r="O95" s="205"/>
      <c r="P95" s="116"/>
    </row>
    <row r="96" spans="14:16" x14ac:dyDescent="0.25">
      <c r="N96" s="116"/>
      <c r="O96" s="205"/>
      <c r="P96" s="116"/>
    </row>
    <row r="97" spans="14:16" x14ac:dyDescent="0.25">
      <c r="N97" s="116"/>
      <c r="O97" s="205"/>
      <c r="P97" s="116"/>
    </row>
    <row r="98" spans="14:16" x14ac:dyDescent="0.25">
      <c r="N98" s="116"/>
      <c r="O98" s="205"/>
      <c r="P98" s="116"/>
    </row>
  </sheetData>
  <sheetProtection password="A6EF" sheet="1" objects="1" scenarios="1" selectLockedCells="1" selectUnlockedCells="1"/>
  <mergeCells count="12">
    <mergeCell ref="C1:E1"/>
    <mergeCell ref="F1:I1"/>
    <mergeCell ref="J1:M1"/>
    <mergeCell ref="C14:E14"/>
    <mergeCell ref="C28:E28"/>
    <mergeCell ref="N1:O1"/>
    <mergeCell ref="AH1:AI2"/>
    <mergeCell ref="R1:T1"/>
    <mergeCell ref="U1:W1"/>
    <mergeCell ref="X1:Z1"/>
    <mergeCell ref="AA1:AC1"/>
    <mergeCell ref="AD1:AF1"/>
  </mergeCells>
  <conditionalFormatting sqref="AI3:AI10 AI15:AI24 AI12:AI13">
    <cfRule type="containsText" dxfId="93" priority="5" operator="containsText" text="non-compliant">
      <formula>NOT(ISERROR(SEARCH("non-compliant",AI3)))</formula>
    </cfRule>
  </conditionalFormatting>
  <conditionalFormatting sqref="AI14">
    <cfRule type="containsText" dxfId="92" priority="4" operator="containsText" text="non-compliant">
      <formula>NOT(ISERROR(SEARCH("non-compliant",AI14)))</formula>
    </cfRule>
  </conditionalFormatting>
  <conditionalFormatting sqref="AJ14">
    <cfRule type="cellIs" dxfId="91" priority="3" operator="equal">
      <formula>"non-compliant"</formula>
    </cfRule>
  </conditionalFormatting>
  <conditionalFormatting sqref="AI25:AI29">
    <cfRule type="containsText" dxfId="90" priority="2" operator="containsText" text="non-compliant">
      <formula>NOT(ISERROR(SEARCH("non-compliant",AI25)))</formula>
    </cfRule>
  </conditionalFormatting>
  <conditionalFormatting sqref="AI11">
    <cfRule type="containsText" dxfId="89" priority="1" operator="containsText" text="non-compliant">
      <formula>NOT(ISERROR(SEARCH("non-compliant",AI11)))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Upper Olifants sub-catchments</vt:lpstr>
      <vt:lpstr>Dams</vt:lpstr>
      <vt:lpstr>MU1</vt:lpstr>
      <vt:lpstr>MU2</vt:lpstr>
      <vt:lpstr>MU3</vt:lpstr>
      <vt:lpstr>MU4</vt:lpstr>
      <vt:lpstr>MU 5</vt:lpstr>
      <vt:lpstr>MU 6</vt:lpstr>
      <vt:lpstr>MU 7</vt:lpstr>
      <vt:lpstr>MU 8</vt:lpstr>
      <vt:lpstr>MU 9</vt:lpstr>
      <vt:lpstr>MU 10</vt:lpstr>
      <vt:lpstr>MU 11</vt:lpstr>
      <vt:lpstr>MU 12</vt:lpstr>
      <vt:lpstr>MU 13</vt:lpstr>
      <vt:lpstr>MU 14</vt:lpstr>
      <vt:lpstr>MU 15</vt:lpstr>
      <vt:lpstr>MU 16</vt:lpstr>
      <vt:lpstr>MU 17</vt:lpstr>
      <vt:lpstr>MU 18</vt:lpstr>
      <vt:lpstr>MU 19</vt:lpstr>
      <vt:lpstr>MU 20</vt:lpstr>
      <vt:lpstr>MU 21</vt:lpstr>
      <vt:lpstr>MU 22</vt:lpstr>
      <vt:lpstr>MU 23</vt:lpstr>
      <vt:lpstr>MU 24</vt:lpstr>
      <vt:lpstr>MU 25</vt:lpstr>
      <vt:lpstr>MU 26</vt:lpstr>
      <vt:lpstr>MU 27</vt:lpstr>
      <vt:lpstr>MU 28</vt:lpstr>
      <vt:lpstr>MU 29</vt:lpstr>
      <vt:lpstr>MU 30</vt:lpstr>
      <vt:lpstr>MU 31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Boyd, Lee</dc:creator>
  <cp:lastModifiedBy>Mosoa Lebo</cp:lastModifiedBy>
  <cp:lastPrinted>2016-11-25T07:27:11Z</cp:lastPrinted>
  <dcterms:created xsi:type="dcterms:W3CDTF">2016-10-20T09:54:29Z</dcterms:created>
  <dcterms:modified xsi:type="dcterms:W3CDTF">2018-05-02T10:24:52Z</dcterms:modified>
</cp:coreProperties>
</file>